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8209"/>
  <workbookPr date1904="1"/>
  <mc:AlternateContent xmlns:mc="http://schemas.openxmlformats.org/markup-compatibility/2006">
    <mc:Choice Requires="x15">
      <x15ac:absPath xmlns:x15ac="http://schemas.microsoft.com/office/spreadsheetml/2010/11/ac" url="/Users/Rob/Dropbox/ASP EUROPE/4.WSLE Events/13.GaiaLQS17/"/>
    </mc:Choice>
  </mc:AlternateContent>
  <bookViews>
    <workbookView xWindow="0" yWindow="460" windowWidth="28800" windowHeight="17460"/>
  </bookViews>
  <sheets>
    <sheet name="MenLQS1-6Grade24Format8mxm" sheetId="1" r:id="rId1"/>
  </sheets>
  <definedNames>
    <definedName name="_xlnm.Print_Area" localSheetId="0">'MenLQS1-6Grade24Format8mxm'!$E$1:$X$33</definedName>
    <definedName name="_xlnm.Print_Titles" localSheetId="0">'MenLQS1-6Grade24Format8mxm'!$1:$5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3" i="1" l="1"/>
  <c r="L32" i="1"/>
  <c r="V30" i="1"/>
  <c r="U30" i="1"/>
  <c r="T30" i="1"/>
  <c r="Q30" i="1"/>
  <c r="P30" i="1"/>
  <c r="L30" i="1"/>
  <c r="K30" i="1"/>
  <c r="G30" i="1"/>
  <c r="F30" i="1"/>
  <c r="E30" i="1"/>
  <c r="V29" i="1"/>
  <c r="U29" i="1"/>
  <c r="T29" i="1"/>
  <c r="Q29" i="1"/>
  <c r="P29" i="1"/>
  <c r="L29" i="1"/>
  <c r="K29" i="1"/>
  <c r="G29" i="1"/>
  <c r="F29" i="1"/>
  <c r="E29" i="1"/>
  <c r="V26" i="1"/>
  <c r="U26" i="1"/>
  <c r="Q26" i="1"/>
  <c r="P26" i="1"/>
  <c r="L26" i="1"/>
  <c r="K26" i="1"/>
  <c r="G26" i="1"/>
  <c r="F26" i="1"/>
  <c r="E26" i="1"/>
  <c r="V25" i="1"/>
  <c r="U25" i="1"/>
  <c r="Q25" i="1"/>
  <c r="P25" i="1"/>
  <c r="L25" i="1"/>
  <c r="K25" i="1"/>
  <c r="G25" i="1"/>
  <c r="F25" i="1"/>
  <c r="E25" i="1"/>
  <c r="V22" i="1"/>
  <c r="U22" i="1"/>
  <c r="Q22" i="1"/>
  <c r="P22" i="1"/>
  <c r="L22" i="1"/>
  <c r="K22" i="1"/>
  <c r="G22" i="1"/>
  <c r="F22" i="1"/>
  <c r="E22" i="1"/>
  <c r="V21" i="1"/>
  <c r="U21" i="1"/>
  <c r="Q21" i="1"/>
  <c r="P21" i="1"/>
  <c r="L21" i="1"/>
  <c r="K21" i="1"/>
  <c r="G21" i="1"/>
  <c r="F21" i="1"/>
  <c r="E21" i="1"/>
  <c r="V19" i="1"/>
  <c r="U19" i="1"/>
  <c r="Q19" i="1"/>
  <c r="P19" i="1"/>
  <c r="L19" i="1"/>
  <c r="K19" i="1"/>
  <c r="G19" i="1"/>
  <c r="F19" i="1"/>
  <c r="E19" i="1"/>
  <c r="V18" i="1"/>
  <c r="U18" i="1"/>
  <c r="Q18" i="1"/>
  <c r="P18" i="1"/>
  <c r="L18" i="1"/>
  <c r="K18" i="1"/>
  <c r="G18" i="1"/>
  <c r="F18" i="1"/>
  <c r="E18" i="1"/>
  <c r="W15" i="1"/>
  <c r="V15" i="1"/>
  <c r="U15" i="1"/>
  <c r="W14" i="1"/>
  <c r="V14" i="1"/>
  <c r="U14" i="1"/>
  <c r="W13" i="1"/>
  <c r="V13" i="1"/>
  <c r="U13" i="1"/>
  <c r="W11" i="1"/>
  <c r="V11" i="1"/>
  <c r="U11" i="1"/>
  <c r="W10" i="1"/>
  <c r="V10" i="1"/>
  <c r="U10" i="1"/>
  <c r="W9" i="1"/>
  <c r="V9" i="1"/>
  <c r="U9" i="1"/>
  <c r="R15" i="1"/>
  <c r="Q15" i="1"/>
  <c r="P15" i="1"/>
  <c r="R14" i="1"/>
  <c r="Q14" i="1"/>
  <c r="P14" i="1"/>
  <c r="R13" i="1"/>
  <c r="Q13" i="1"/>
  <c r="P13" i="1"/>
  <c r="R11" i="1"/>
  <c r="Q11" i="1"/>
  <c r="P11" i="1"/>
  <c r="R10" i="1"/>
  <c r="Q10" i="1"/>
  <c r="P10" i="1"/>
  <c r="R9" i="1"/>
  <c r="Q9" i="1"/>
  <c r="P9" i="1"/>
  <c r="M15" i="1"/>
  <c r="L15" i="1"/>
  <c r="K15" i="1"/>
  <c r="M14" i="1"/>
  <c r="L14" i="1"/>
  <c r="K14" i="1"/>
  <c r="L13" i="1"/>
  <c r="K13" i="1"/>
  <c r="M11" i="1"/>
  <c r="L11" i="1"/>
  <c r="K11" i="1"/>
  <c r="M10" i="1"/>
  <c r="L10" i="1"/>
  <c r="K10" i="1"/>
  <c r="M9" i="1"/>
  <c r="L9" i="1"/>
  <c r="K9" i="1"/>
  <c r="H15" i="1"/>
  <c r="G15" i="1"/>
  <c r="F15" i="1"/>
  <c r="H14" i="1"/>
  <c r="G14" i="1"/>
  <c r="F14" i="1"/>
  <c r="H13" i="1"/>
  <c r="G13" i="1"/>
  <c r="F13" i="1"/>
  <c r="H11" i="1"/>
  <c r="G11" i="1"/>
  <c r="F11" i="1"/>
  <c r="H10" i="1"/>
  <c r="G10" i="1"/>
  <c r="F10" i="1"/>
  <c r="H9" i="1"/>
  <c r="G9" i="1"/>
  <c r="F9" i="1"/>
  <c r="K5" i="1"/>
  <c r="K4" i="1"/>
  <c r="K2" i="1"/>
  <c r="G7" i="1"/>
  <c r="M13" i="1"/>
  <c r="E15" i="1"/>
  <c r="E14" i="1"/>
  <c r="E13" i="1"/>
  <c r="E11" i="1"/>
  <c r="E10" i="1"/>
  <c r="E9" i="1"/>
</calcChain>
</file>

<file path=xl/sharedStrings.xml><?xml version="1.0" encoding="utf-8"?>
<sst xmlns="http://schemas.openxmlformats.org/spreadsheetml/2006/main" count="116" uniqueCount="88">
  <si>
    <t>ENTER DETAILS IN CELLS C2-9 BELOW</t>
  </si>
  <si>
    <t>Event Rating &gt;</t>
  </si>
  <si>
    <t>Event Name &gt;</t>
  </si>
  <si>
    <t>Event Site &gt;</t>
  </si>
  <si>
    <t>Event Dates &gt;</t>
  </si>
  <si>
    <t>Colour Order #1&gt;</t>
  </si>
  <si>
    <t>Red</t>
  </si>
  <si>
    <t>pts</t>
  </si>
  <si>
    <t>Colour Order #2&gt;</t>
  </si>
  <si>
    <t>White</t>
  </si>
  <si>
    <t>Evt</t>
  </si>
  <si>
    <t>Colour Order #3&gt;</t>
  </si>
  <si>
    <t>Sd</t>
  </si>
  <si>
    <t>Colour Order #4&gt;</t>
  </si>
  <si>
    <t>No#</t>
  </si>
  <si>
    <t>Seed Order Below</t>
  </si>
  <si>
    <t>QUARTER FINALS</t>
  </si>
  <si>
    <t>SEMI-FINALS</t>
  </si>
  <si>
    <t>SEMI 1</t>
  </si>
  <si>
    <t>SEMI 2</t>
  </si>
  <si>
    <t>FINAL</t>
  </si>
  <si>
    <t>1st</t>
  </si>
  <si>
    <t>2nd</t>
  </si>
  <si>
    <t>3rd=17th place</t>
  </si>
  <si>
    <t>H1</t>
  </si>
  <si>
    <t>H2</t>
  </si>
  <si>
    <t>H3</t>
  </si>
  <si>
    <t>H4</t>
  </si>
  <si>
    <t>H5</t>
  </si>
  <si>
    <t>H6</t>
  </si>
  <si>
    <t>H7</t>
  </si>
  <si>
    <t>H8</t>
  </si>
  <si>
    <t xml:space="preserve">ROUND of 24 (1st,2nd to next round) </t>
  </si>
  <si>
    <t>ID#</t>
  </si>
  <si>
    <t>WORLD SURF LEAGUE</t>
  </si>
  <si>
    <t>Evt#</t>
  </si>
  <si>
    <t>QS</t>
  </si>
  <si>
    <t>Enter $ amount below in C2</t>
  </si>
  <si>
    <t>Round of 16(1st to Quarterfinals)</t>
  </si>
  <si>
    <t>2nd=9th place</t>
  </si>
  <si>
    <t>2nd=5th place</t>
  </si>
  <si>
    <t>QUARTER 1</t>
  </si>
  <si>
    <t>QUARTER 2</t>
  </si>
  <si>
    <t>QUARTER 3</t>
  </si>
  <si>
    <t>QUARTER 4</t>
  </si>
  <si>
    <t>2nd=3rd place</t>
  </si>
  <si>
    <t>Blue</t>
  </si>
  <si>
    <t>Green</t>
  </si>
  <si>
    <t>Longboard Pro Gaia</t>
  </si>
  <si>
    <t>9-11 June, 2017</t>
  </si>
  <si>
    <t>LQS1,000 Men's Event</t>
  </si>
  <si>
    <t>Sphaier,Rodrigo</t>
  </si>
  <si>
    <t>BRA</t>
  </si>
  <si>
    <t>Delpero,Antoine  </t>
  </si>
  <si>
    <t>FRA</t>
  </si>
  <si>
    <t>2302  </t>
  </si>
  <si>
    <t>Delpero,Edouard</t>
  </si>
  <si>
    <t>Fleury,Emilien</t>
  </si>
  <si>
    <t>Howey,Ben</t>
  </si>
  <si>
    <t>GBR</t>
  </si>
  <si>
    <t>Fernandez,Alberto</t>
  </si>
  <si>
    <t>ESP</t>
  </si>
  <si>
    <t>Hornbuckle,Joe</t>
  </si>
  <si>
    <t>Unsworth,Jack</t>
  </si>
  <si>
    <t>Romain,Maurin  </t>
  </si>
  <si>
    <t>8687  </t>
  </si>
  <si>
    <t>Goncalves,Diogo</t>
  </si>
  <si>
    <t>PRT</t>
  </si>
  <si>
    <t>Dantas,Joao  </t>
  </si>
  <si>
    <t>9605  </t>
  </si>
  <si>
    <t>Esteves,Luis</t>
  </si>
  <si>
    <t>Arauzo,Remi  </t>
  </si>
  <si>
    <t>1532  </t>
  </si>
  <si>
    <t>Meynieux,Aurelien</t>
  </si>
  <si>
    <t>REU</t>
  </si>
  <si>
    <t>Andre,Thierry  </t>
  </si>
  <si>
    <t>11516  </t>
  </si>
  <si>
    <t>Gama,Joao</t>
  </si>
  <si>
    <t xml:space="preserve">Espinho,Fermin  </t>
  </si>
  <si>
    <t>Nesti,Federico</t>
  </si>
  <si>
    <t>ITA</t>
  </si>
  <si>
    <t xml:space="preserve">Le Marquand,Josh  </t>
  </si>
  <si>
    <t>JEY</t>
  </si>
  <si>
    <t>Schweizer,Julian  </t>
  </si>
  <si>
    <t>URY</t>
  </si>
  <si>
    <t>9074  </t>
  </si>
  <si>
    <t>Olinto,Augusto  </t>
  </si>
  <si>
    <t>Praia Candide Norte, Gaia - Portugal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</si>
</sst>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_);\(&quot;$&quot;#,##0\)"/>
    <numFmt numFmtId="165" formatCode="&quot;$&quot;#,##0"/>
  </numFmts>
  <fonts count="4" x14ac:knownFonts="1">
    <font>
      <sz val="9"/>
      <name val="Geneva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165" fontId="1" fillId="0" borderId="0" xfId="0" applyNumberFormat="1" applyFont="1"/>
    <xf numFmtId="1" fontId="1" fillId="0" borderId="0" xfId="0" applyNumberFormat="1" applyFont="1"/>
    <xf numFmtId="1" fontId="1" fillId="0" borderId="3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6" xfId="0" applyFont="1" applyFill="1" applyBorder="1" applyAlignment="1">
      <alignment horizontal="left" shrinkToFit="1"/>
    </xf>
    <xf numFmtId="0" fontId="3" fillId="0" borderId="6" xfId="0" applyFont="1" applyFill="1" applyBorder="1" applyAlignment="1">
      <alignment horizontal="center" shrinkToFit="1"/>
    </xf>
    <xf numFmtId="0" fontId="0" fillId="0" borderId="6" xfId="0" applyFont="1" applyFill="1" applyBorder="1" applyAlignment="1">
      <alignment horizontal="center" shrinkToFit="1"/>
    </xf>
    <xf numFmtId="1" fontId="1" fillId="0" borderId="0" xfId="0" applyNumberFormat="1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74"/>
  <sheetViews>
    <sheetView tabSelected="1" topLeftCell="E1" zoomScale="130" zoomScaleNormal="130" zoomScalePageLayoutView="130" workbookViewId="0">
      <selection activeCell="I25" sqref="I25"/>
    </sheetView>
  </sheetViews>
  <sheetFormatPr baseColWidth="10" defaultColWidth="10.83203125" defaultRowHeight="9.75" customHeight="1" x14ac:dyDescent="0.15"/>
  <cols>
    <col min="1" max="1" width="4" style="1" hidden="1" customWidth="1"/>
    <col min="2" max="2" width="12.6640625" style="1" hidden="1" customWidth="1"/>
    <col min="3" max="3" width="7.83203125" style="1" hidden="1" customWidth="1"/>
    <col min="4" max="4" width="7.5" style="1" hidden="1" customWidth="1"/>
    <col min="5" max="5" width="5.33203125" style="5" customWidth="1"/>
    <col min="6" max="6" width="14.1640625" style="2" customWidth="1"/>
    <col min="7" max="7" width="4.1640625" style="2" customWidth="1"/>
    <col min="8" max="8" width="5.1640625" style="2" hidden="1" customWidth="1"/>
    <col min="9" max="9" width="1.6640625" style="2" customWidth="1"/>
    <col min="10" max="10" width="2.83203125" style="2" customWidth="1"/>
    <col min="11" max="11" width="14.1640625" style="2" customWidth="1"/>
    <col min="12" max="12" width="6.5" style="2" bestFit="1" customWidth="1"/>
    <col min="13" max="13" width="1.6640625" style="2" hidden="1" customWidth="1"/>
    <col min="14" max="14" width="1.6640625" style="2" customWidth="1"/>
    <col min="15" max="15" width="1.83203125" style="2" customWidth="1"/>
    <col min="16" max="16" width="14.1640625" style="2" customWidth="1"/>
    <col min="17" max="17" width="4.1640625" style="2" customWidth="1"/>
    <col min="18" max="18" width="1.6640625" style="2" hidden="1" customWidth="1"/>
    <col min="19" max="19" width="1.6640625" style="2" customWidth="1"/>
    <col min="20" max="20" width="2.83203125" style="2" customWidth="1"/>
    <col min="21" max="21" width="14.1640625" style="2" customWidth="1"/>
    <col min="22" max="22" width="4.1640625" style="2" customWidth="1"/>
    <col min="23" max="23" width="1.6640625" style="2" hidden="1" customWidth="1"/>
    <col min="24" max="24" width="1.6640625" style="2" customWidth="1"/>
    <col min="25" max="16384" width="10.83203125" style="1"/>
  </cols>
  <sheetData>
    <row r="1" spans="1:24" ht="13" customHeight="1" x14ac:dyDescent="0.15">
      <c r="B1" s="22" t="s">
        <v>0</v>
      </c>
      <c r="C1" s="1" t="s">
        <v>37</v>
      </c>
      <c r="E1" s="17" t="s">
        <v>36</v>
      </c>
      <c r="F1" s="1"/>
      <c r="K1" s="33" t="s">
        <v>34</v>
      </c>
      <c r="L1" s="33"/>
      <c r="M1" s="33"/>
      <c r="N1" s="33"/>
      <c r="O1" s="33"/>
      <c r="P1" s="33"/>
    </row>
    <row r="2" spans="1:24" ht="13" customHeight="1" x14ac:dyDescent="0.15">
      <c r="A2" s="2"/>
      <c r="B2" s="23" t="s">
        <v>1</v>
      </c>
      <c r="C2" s="23">
        <v>5000</v>
      </c>
      <c r="D2" s="2"/>
      <c r="E2" s="2">
        <v>1000</v>
      </c>
      <c r="F2" s="1"/>
      <c r="K2" s="34" t="str">
        <f>C3</f>
        <v>Longboard Pro Gaia</v>
      </c>
      <c r="L2" s="34"/>
      <c r="M2" s="34"/>
      <c r="N2" s="34"/>
      <c r="O2" s="34"/>
      <c r="P2" s="34"/>
    </row>
    <row r="3" spans="1:24" ht="13" customHeight="1" x14ac:dyDescent="0.15">
      <c r="A3" s="2"/>
      <c r="B3" s="23" t="s">
        <v>2</v>
      </c>
      <c r="C3" s="2" t="s">
        <v>48</v>
      </c>
      <c r="D3" s="2"/>
      <c r="E3" s="2" t="s">
        <v>35</v>
      </c>
      <c r="K3" s="35" t="s">
        <v>50</v>
      </c>
      <c r="L3" s="35"/>
      <c r="M3" s="35"/>
      <c r="N3" s="35"/>
      <c r="O3" s="35"/>
      <c r="P3" s="35"/>
    </row>
    <row r="4" spans="1:24" ht="13" customHeight="1" x14ac:dyDescent="0.15">
      <c r="B4" s="23" t="s">
        <v>3</v>
      </c>
      <c r="C4" s="2" t="s">
        <v>87</v>
      </c>
      <c r="D4" s="2"/>
      <c r="E4" s="2"/>
      <c r="K4" s="34" t="str">
        <f>C4</f>
        <v>Praia Candide Norte, Gaia - Portugal</v>
      </c>
      <c r="L4" s="34"/>
      <c r="M4" s="34"/>
      <c r="N4" s="34"/>
      <c r="O4" s="34"/>
      <c r="P4" s="34"/>
    </row>
    <row r="5" spans="1:24" ht="13" customHeight="1" x14ac:dyDescent="0.15">
      <c r="B5" s="23" t="s">
        <v>4</v>
      </c>
      <c r="C5" s="2" t="s">
        <v>49</v>
      </c>
      <c r="E5" s="2"/>
      <c r="F5" s="3"/>
      <c r="K5" s="34" t="str">
        <f>C5</f>
        <v>9-11 June, 2017</v>
      </c>
      <c r="L5" s="34"/>
      <c r="M5" s="34"/>
      <c r="N5" s="34"/>
      <c r="O5" s="34"/>
      <c r="P5" s="34"/>
    </row>
    <row r="6" spans="1:24" ht="13" customHeight="1" x14ac:dyDescent="0.15">
      <c r="A6" s="2"/>
      <c r="B6" s="23" t="s">
        <v>5</v>
      </c>
      <c r="C6" s="2" t="s">
        <v>6</v>
      </c>
      <c r="E6" s="1" t="s">
        <v>32</v>
      </c>
      <c r="F6" s="1"/>
      <c r="G6" s="1"/>
      <c r="H6" s="1"/>
      <c r="I6" s="1"/>
      <c r="J6" s="1"/>
      <c r="O6" s="1"/>
      <c r="T6" s="5"/>
    </row>
    <row r="7" spans="1:24" ht="13" customHeight="1" x14ac:dyDescent="0.15">
      <c r="A7" s="2"/>
      <c r="B7" s="23" t="s">
        <v>8</v>
      </c>
      <c r="C7" s="2" t="s">
        <v>46</v>
      </c>
      <c r="E7" s="1"/>
      <c r="F7" s="4" t="s">
        <v>23</v>
      </c>
      <c r="G7" s="1">
        <f>IF($E$2=1000,200,IF($E$2=1500,300,IF($E$2=3000,600,"")))</f>
        <v>200</v>
      </c>
      <c r="H7" s="1"/>
      <c r="I7" s="1" t="s">
        <v>7</v>
      </c>
      <c r="J7" s="1"/>
      <c r="K7" s="24"/>
      <c r="N7" s="1"/>
      <c r="O7" s="1"/>
      <c r="P7" s="5"/>
      <c r="Q7" s="1"/>
      <c r="R7" s="1"/>
      <c r="S7" s="1"/>
      <c r="T7" s="1"/>
      <c r="U7" s="6"/>
    </row>
    <row r="8" spans="1:24" ht="13" customHeight="1" x14ac:dyDescent="0.15">
      <c r="A8" s="2" t="s">
        <v>10</v>
      </c>
      <c r="B8" s="23" t="s">
        <v>11</v>
      </c>
      <c r="C8" s="2" t="s">
        <v>9</v>
      </c>
      <c r="E8" s="2"/>
      <c r="F8" s="2" t="s">
        <v>24</v>
      </c>
      <c r="K8" s="2" t="s">
        <v>25</v>
      </c>
      <c r="P8" s="2" t="s">
        <v>26</v>
      </c>
      <c r="Q8" s="17"/>
      <c r="R8" s="17"/>
      <c r="U8" s="2" t="s">
        <v>27</v>
      </c>
    </row>
    <row r="9" spans="1:24" ht="13" customHeight="1" x14ac:dyDescent="0.15">
      <c r="A9" s="2" t="s">
        <v>12</v>
      </c>
      <c r="B9" s="23" t="s">
        <v>13</v>
      </c>
      <c r="C9" s="2" t="s">
        <v>47</v>
      </c>
      <c r="E9" s="5" t="str">
        <f>C6</f>
        <v>Red</v>
      </c>
      <c r="F9" s="7" t="str">
        <f>B11</f>
        <v>Sphaier,Rodrigo</v>
      </c>
      <c r="G9" s="8" t="str">
        <f>C11</f>
        <v>BRA</v>
      </c>
      <c r="H9" s="8">
        <f>D11</f>
        <v>3425</v>
      </c>
      <c r="I9" s="9">
        <v>1</v>
      </c>
      <c r="K9" s="7" t="str">
        <f t="shared" ref="K9:M10" si="0">B18</f>
        <v>Unsworth,Jack</v>
      </c>
      <c r="L9" s="8" t="str">
        <f t="shared" si="0"/>
        <v>GBR</v>
      </c>
      <c r="M9" s="8">
        <f t="shared" si="0"/>
        <v>8649</v>
      </c>
      <c r="N9" s="9">
        <v>1</v>
      </c>
      <c r="P9" s="7" t="str">
        <f>B15</f>
        <v>Howey,Ben</v>
      </c>
      <c r="Q9" s="18" t="str">
        <f>C15</f>
        <v>GBR</v>
      </c>
      <c r="R9" s="18">
        <f>D15</f>
        <v>4285</v>
      </c>
      <c r="S9" s="9">
        <v>2</v>
      </c>
      <c r="U9" s="7" t="str">
        <f>B14</f>
        <v>Fleury,Emilien</v>
      </c>
      <c r="V9" s="18" t="str">
        <f>C14</f>
        <v>FRA</v>
      </c>
      <c r="W9" s="18">
        <f>D14</f>
        <v>6792</v>
      </c>
      <c r="X9" s="9">
        <v>1</v>
      </c>
    </row>
    <row r="10" spans="1:24" ht="13" customHeight="1" x14ac:dyDescent="0.15">
      <c r="A10" s="2" t="s">
        <v>14</v>
      </c>
      <c r="B10" s="23" t="s">
        <v>15</v>
      </c>
      <c r="D10" s="1" t="s">
        <v>33</v>
      </c>
      <c r="E10" s="5" t="str">
        <f>C7</f>
        <v>Blue</v>
      </c>
      <c r="F10" s="10" t="str">
        <f t="shared" ref="F10:H11" si="1">B26</f>
        <v>Gama,Joao</v>
      </c>
      <c r="G10" s="11" t="str">
        <f t="shared" si="1"/>
        <v>PRT</v>
      </c>
      <c r="H10" s="11">
        <f t="shared" si="1"/>
        <v>10733</v>
      </c>
      <c r="I10" s="12">
        <v>2</v>
      </c>
      <c r="K10" s="10" t="str">
        <f t="shared" si="0"/>
        <v>Romain,Maurin  </v>
      </c>
      <c r="L10" s="11" t="str">
        <f t="shared" si="0"/>
        <v>FRA</v>
      </c>
      <c r="M10" s="11" t="str">
        <f t="shared" si="0"/>
        <v>8687  </v>
      </c>
      <c r="N10" s="12">
        <v>2</v>
      </c>
      <c r="P10" s="10" t="str">
        <f>B22</f>
        <v>Esteves,Luis</v>
      </c>
      <c r="Q10" s="19" t="str">
        <f>C22</f>
        <v>PRT</v>
      </c>
      <c r="R10" s="19">
        <f>D22</f>
        <v>7991</v>
      </c>
      <c r="S10" s="12">
        <v>3</v>
      </c>
      <c r="U10" s="10" t="str">
        <f>B23</f>
        <v>Arauzo,Remi  </v>
      </c>
      <c r="V10" s="19" t="str">
        <f>C23</f>
        <v>FRA</v>
      </c>
      <c r="W10" s="19" t="str">
        <f>D23</f>
        <v>1532  </v>
      </c>
      <c r="X10" s="12">
        <v>2</v>
      </c>
    </row>
    <row r="11" spans="1:24" ht="13" customHeight="1" x14ac:dyDescent="0.15">
      <c r="A11" s="1">
        <v>1</v>
      </c>
      <c r="B11" s="29" t="s">
        <v>51</v>
      </c>
      <c r="C11" s="30" t="s">
        <v>52</v>
      </c>
      <c r="D11" s="30">
        <v>3425</v>
      </c>
      <c r="E11" s="5" t="str">
        <f>C8</f>
        <v>White</v>
      </c>
      <c r="F11" s="14" t="str">
        <f t="shared" si="1"/>
        <v xml:space="preserve">Espinho,Fermin  </v>
      </c>
      <c r="G11" s="15" t="str">
        <f t="shared" si="1"/>
        <v>FRA</v>
      </c>
      <c r="H11" s="15">
        <f t="shared" si="1"/>
        <v>11499</v>
      </c>
      <c r="I11" s="16">
        <v>3</v>
      </c>
      <c r="K11" s="14">
        <f>B34</f>
        <v>24</v>
      </c>
      <c r="L11" s="15">
        <f>C34</f>
        <v>0</v>
      </c>
      <c r="M11" s="15">
        <f>D34</f>
        <v>0</v>
      </c>
      <c r="N11" s="16"/>
      <c r="P11" s="14" t="str">
        <f>B31</f>
        <v>Olinto,Augusto  </v>
      </c>
      <c r="Q11" s="15" t="str">
        <f>C31</f>
        <v>BRA</v>
      </c>
      <c r="R11" s="15">
        <f>D31</f>
        <v>3607</v>
      </c>
      <c r="S11" s="16">
        <v>1</v>
      </c>
      <c r="U11" s="14" t="str">
        <f>B30</f>
        <v>Schweizer,Julian  </v>
      </c>
      <c r="V11" s="15" t="str">
        <f>C30</f>
        <v>URY</v>
      </c>
      <c r="W11" s="15" t="str">
        <f>D30</f>
        <v>9074  </v>
      </c>
      <c r="X11" s="16">
        <v>3</v>
      </c>
    </row>
    <row r="12" spans="1:24" ht="13" customHeight="1" x14ac:dyDescent="0.15">
      <c r="A12" s="1">
        <v>2</v>
      </c>
      <c r="B12" s="29" t="s">
        <v>53</v>
      </c>
      <c r="C12" s="30" t="s">
        <v>54</v>
      </c>
      <c r="D12" s="30" t="s">
        <v>55</v>
      </c>
      <c r="F12" s="10" t="s">
        <v>28</v>
      </c>
      <c r="G12" s="11"/>
      <c r="H12" s="11"/>
      <c r="I12" s="11"/>
      <c r="K12" s="2" t="s">
        <v>29</v>
      </c>
      <c r="P12" s="2" t="s">
        <v>30</v>
      </c>
      <c r="Q12" s="17"/>
      <c r="R12" s="17"/>
      <c r="U12" s="2" t="s">
        <v>31</v>
      </c>
    </row>
    <row r="13" spans="1:24" ht="13" customHeight="1" x14ac:dyDescent="0.15">
      <c r="A13" s="1">
        <v>3</v>
      </c>
      <c r="B13" s="29" t="s">
        <v>56</v>
      </c>
      <c r="C13" s="30" t="s">
        <v>54</v>
      </c>
      <c r="D13" s="30">
        <v>451</v>
      </c>
      <c r="E13" s="5" t="str">
        <f>C6</f>
        <v>Red</v>
      </c>
      <c r="F13" s="7" t="str">
        <f>B12</f>
        <v>Delpero,Antoine  </v>
      </c>
      <c r="G13" s="8" t="str">
        <f>C12</f>
        <v>FRA</v>
      </c>
      <c r="H13" s="8" t="str">
        <f>D12</f>
        <v>2302  </v>
      </c>
      <c r="I13" s="9">
        <v>1</v>
      </c>
      <c r="K13" s="7" t="str">
        <f>B17</f>
        <v>Hornbuckle,Joe</v>
      </c>
      <c r="L13" s="8" t="str">
        <f>C17</f>
        <v>GBR</v>
      </c>
      <c r="M13" s="8">
        <f>D17</f>
        <v>9567</v>
      </c>
      <c r="N13" s="9">
        <v>1</v>
      </c>
      <c r="P13" s="7" t="str">
        <f>B16</f>
        <v>Fernandez,Alberto</v>
      </c>
      <c r="Q13" s="18" t="str">
        <f>C16</f>
        <v>ESP</v>
      </c>
      <c r="R13" s="18">
        <f>D16</f>
        <v>8672</v>
      </c>
      <c r="S13" s="9">
        <v>1</v>
      </c>
      <c r="U13" s="7" t="str">
        <f>B13</f>
        <v>Delpero,Edouard</v>
      </c>
      <c r="V13" s="18" t="str">
        <f>C13</f>
        <v>FRA</v>
      </c>
      <c r="W13" s="18">
        <f>D13</f>
        <v>451</v>
      </c>
      <c r="X13" s="9">
        <v>1</v>
      </c>
    </row>
    <row r="14" spans="1:24" ht="13" customHeight="1" x14ac:dyDescent="0.15">
      <c r="A14" s="1">
        <v>4</v>
      </c>
      <c r="B14" s="29" t="s">
        <v>57</v>
      </c>
      <c r="C14" s="30" t="s">
        <v>54</v>
      </c>
      <c r="D14" s="30">
        <v>6792</v>
      </c>
      <c r="E14" s="5" t="str">
        <f>C7</f>
        <v>Blue</v>
      </c>
      <c r="F14" s="10" t="str">
        <f>B25</f>
        <v>Andre,Thierry  </v>
      </c>
      <c r="G14" s="11" t="str">
        <f>C25</f>
        <v>FRA</v>
      </c>
      <c r="H14" s="11" t="str">
        <f>D25</f>
        <v>11516  </v>
      </c>
      <c r="I14" s="12">
        <v>3</v>
      </c>
      <c r="K14" s="10" t="str">
        <f>B20</f>
        <v>Goncalves,Diogo</v>
      </c>
      <c r="L14" s="11" t="str">
        <f>C20</f>
        <v>PRT</v>
      </c>
      <c r="M14" s="11">
        <f>D20</f>
        <v>11445</v>
      </c>
      <c r="N14" s="12">
        <v>2</v>
      </c>
      <c r="P14" s="10" t="str">
        <f>B21</f>
        <v>Dantas,Joao  </v>
      </c>
      <c r="Q14" s="19" t="str">
        <f>C21</f>
        <v>PRT</v>
      </c>
      <c r="R14" s="19" t="str">
        <f>D21</f>
        <v>9605  </v>
      </c>
      <c r="S14" s="12">
        <v>2</v>
      </c>
      <c r="U14" s="10" t="str">
        <f>B24</f>
        <v>Meynieux,Aurelien</v>
      </c>
      <c r="V14" s="19" t="str">
        <f>C24</f>
        <v>REU</v>
      </c>
      <c r="W14" s="19">
        <f>D24</f>
        <v>2232</v>
      </c>
      <c r="X14" s="12">
        <v>2</v>
      </c>
    </row>
    <row r="15" spans="1:24" ht="13" customHeight="1" x14ac:dyDescent="0.15">
      <c r="A15" s="1">
        <v>5</v>
      </c>
      <c r="B15" s="29" t="s">
        <v>58</v>
      </c>
      <c r="C15" s="30" t="s">
        <v>59</v>
      </c>
      <c r="D15" s="30">
        <v>4285</v>
      </c>
      <c r="E15" s="5" t="str">
        <f>C8</f>
        <v>White</v>
      </c>
      <c r="F15" s="14" t="str">
        <f>B28</f>
        <v>Nesti,Federico</v>
      </c>
      <c r="G15" s="15" t="str">
        <f>C28</f>
        <v>ITA</v>
      </c>
      <c r="H15" s="15">
        <f>D28</f>
        <v>11525</v>
      </c>
      <c r="I15" s="16">
        <v>2</v>
      </c>
      <c r="K15" s="14">
        <f>B33</f>
        <v>23</v>
      </c>
      <c r="L15" s="15">
        <f>C33</f>
        <v>0</v>
      </c>
      <c r="M15" s="15">
        <f>D33</f>
        <v>0</v>
      </c>
      <c r="N15" s="16"/>
      <c r="P15" s="14">
        <f>B32</f>
        <v>22</v>
      </c>
      <c r="Q15" s="15">
        <f>C32</f>
        <v>0</v>
      </c>
      <c r="R15" s="15">
        <f>D32</f>
        <v>0</v>
      </c>
      <c r="S15" s="16"/>
      <c r="U15" s="14" t="str">
        <f>B29</f>
        <v xml:space="preserve">Le Marquand,Josh  </v>
      </c>
      <c r="V15" s="15" t="str">
        <f>C29</f>
        <v>JEY</v>
      </c>
      <c r="W15" s="15">
        <f>D29</f>
        <v>10705</v>
      </c>
      <c r="X15" s="16">
        <v>3</v>
      </c>
    </row>
    <row r="16" spans="1:24" ht="13" customHeight="1" x14ac:dyDescent="0.15">
      <c r="A16" s="1">
        <v>6</v>
      </c>
      <c r="B16" s="29" t="s">
        <v>60</v>
      </c>
      <c r="C16" s="30" t="s">
        <v>61</v>
      </c>
      <c r="D16" s="30">
        <v>8672</v>
      </c>
      <c r="E16" s="5" t="s">
        <v>38</v>
      </c>
      <c r="F16" s="1"/>
      <c r="G16" s="1"/>
      <c r="H16" s="1"/>
      <c r="I16" s="25"/>
      <c r="J16" s="1"/>
      <c r="K16" s="4" t="s">
        <v>39</v>
      </c>
      <c r="L16" s="1">
        <v>300</v>
      </c>
      <c r="M16" s="1"/>
      <c r="N16" s="25" t="s">
        <v>7</v>
      </c>
      <c r="O16" s="1"/>
      <c r="P16" s="6">
        <v>0</v>
      </c>
      <c r="Q16" s="5"/>
      <c r="R16" s="5"/>
      <c r="S16" s="25"/>
      <c r="T16" s="1"/>
      <c r="U16" s="6"/>
      <c r="V16" s="17"/>
      <c r="W16" s="17"/>
      <c r="X16" s="25"/>
    </row>
    <row r="17" spans="1:24" ht="13" customHeight="1" x14ac:dyDescent="0.15">
      <c r="A17" s="1">
        <v>7</v>
      </c>
      <c r="B17" s="29" t="s">
        <v>62</v>
      </c>
      <c r="C17" s="30" t="s">
        <v>59</v>
      </c>
      <c r="D17" s="30">
        <v>9567</v>
      </c>
      <c r="F17" s="28" t="s">
        <v>24</v>
      </c>
      <c r="G17" s="28"/>
      <c r="H17" s="28"/>
      <c r="I17" s="17"/>
      <c r="J17" s="28"/>
      <c r="K17" s="28" t="s">
        <v>25</v>
      </c>
      <c r="L17" s="1"/>
      <c r="M17" s="1"/>
      <c r="N17" s="25"/>
      <c r="O17" s="28"/>
      <c r="P17" s="11" t="s">
        <v>26</v>
      </c>
      <c r="Q17" s="11"/>
      <c r="R17" s="11"/>
      <c r="S17" s="19"/>
      <c r="T17" s="28"/>
      <c r="U17" s="28" t="s">
        <v>27</v>
      </c>
      <c r="V17" s="28"/>
      <c r="X17" s="17"/>
    </row>
    <row r="18" spans="1:24" ht="13" customHeight="1" x14ac:dyDescent="0.15">
      <c r="A18" s="1">
        <v>8</v>
      </c>
      <c r="B18" s="29" t="s">
        <v>63</v>
      </c>
      <c r="C18" s="30" t="s">
        <v>59</v>
      </c>
      <c r="D18" s="30">
        <v>8649</v>
      </c>
      <c r="E18" s="5" t="str">
        <f>$C$6</f>
        <v>Red</v>
      </c>
      <c r="F18" s="7" t="str">
        <f>IF(I9=1,F9,(IF(I10=1,F10,(IF(I11=1,F11,1.1)))))</f>
        <v>Sphaier,Rodrigo</v>
      </c>
      <c r="G18" s="8" t="str">
        <f>IF(I9=1,G9,(IF(I10=1,G10,(IF(I11=1,G11,"")))))</f>
        <v>BRA</v>
      </c>
      <c r="H18" s="8"/>
      <c r="I18" s="26">
        <v>1</v>
      </c>
      <c r="J18" s="28"/>
      <c r="K18" s="7" t="str">
        <f>IF(I9=2,F9,(IF(I10=2,F10,(IF(I11=2,F11,2.1)))))</f>
        <v>Gama,Joao</v>
      </c>
      <c r="L18" s="8" t="str">
        <f>IF(I9=2,G9,(IF(I10=2,G10,(IF(I11=2,G11,"")))))</f>
        <v>PRT</v>
      </c>
      <c r="M18" s="8"/>
      <c r="N18" s="26">
        <v>2</v>
      </c>
      <c r="O18" s="28"/>
      <c r="P18" s="7" t="str">
        <f>IF(S9=1,P9,(IF(S10=1,P10,(IF(S11=1,P11,1.3)))))</f>
        <v>Olinto,Augusto  </v>
      </c>
      <c r="Q18" s="8" t="str">
        <f>IF(S9=1,Q9,(IF(S10=1,Q10,(IF(S11=1,Q11,"")))))</f>
        <v>BRA</v>
      </c>
      <c r="R18" s="8"/>
      <c r="S18" s="26">
        <v>1</v>
      </c>
      <c r="T18" s="28"/>
      <c r="U18" s="7" t="str">
        <f>IF(S9=2,P9,(IF(S10=2,P10,(IF(S11=2,P11,2.3)))))</f>
        <v>Howey,Ben</v>
      </c>
      <c r="V18" s="8" t="str">
        <f>IF(S9=2,Q9,(IF(S10=2,Q10,(IF(S11=2,Q11,"")))))</f>
        <v>GBR</v>
      </c>
      <c r="W18" s="8"/>
      <c r="X18" s="26">
        <v>2</v>
      </c>
    </row>
    <row r="19" spans="1:24" ht="13" customHeight="1" x14ac:dyDescent="0.15">
      <c r="A19" s="1">
        <v>9</v>
      </c>
      <c r="B19" s="29" t="s">
        <v>64</v>
      </c>
      <c r="C19" s="30" t="s">
        <v>54</v>
      </c>
      <c r="D19" s="30" t="s">
        <v>65</v>
      </c>
      <c r="E19" s="5" t="str">
        <f>$C$7</f>
        <v>Blue</v>
      </c>
      <c r="F19" s="14" t="str">
        <f>IF(N9=2,K9,(IF(N10=2,K10,(IF(N11=2,K11,2.2)))))</f>
        <v>Romain,Maurin  </v>
      </c>
      <c r="G19" s="15" t="str">
        <f>IF(N9=2,L9,(IF(N10=2,L10,(IF(N11=2,L11,"")))))</f>
        <v>FRA</v>
      </c>
      <c r="H19" s="15"/>
      <c r="I19" s="27">
        <v>2</v>
      </c>
      <c r="J19" s="28"/>
      <c r="K19" s="14" t="str">
        <f>IF(N9=1,K9,(IF(N10=1,K10,(IF(N11=1,K11,1.2)))))</f>
        <v>Unsworth,Jack</v>
      </c>
      <c r="L19" s="15" t="str">
        <f>IF(N9=1,L9,(IF(N10=1,L10,(IF(N11=1,L11,"")))))</f>
        <v>GBR</v>
      </c>
      <c r="M19" s="15"/>
      <c r="N19" s="27">
        <v>1</v>
      </c>
      <c r="O19" s="28"/>
      <c r="P19" s="14" t="str">
        <f>IF(X10=2,U10,(IF(X11=2,U11,(IF(X9=2,U9,2.4)))))</f>
        <v>Arauzo,Remi  </v>
      </c>
      <c r="Q19" s="15" t="str">
        <f>IF(X10=2,V10,(IF(X11=2,V11,(IF(X9=2,V9,"")))))</f>
        <v>FRA</v>
      </c>
      <c r="R19" s="15"/>
      <c r="S19" s="27">
        <v>2</v>
      </c>
      <c r="T19" s="28"/>
      <c r="U19" s="14" t="str">
        <f>IF(X10=1,U10,(IF(X11=1,U11,(IF(X9=1,U9,1.4)))))</f>
        <v>Fleury,Emilien</v>
      </c>
      <c r="V19" s="15" t="str">
        <f>IF(X10=1,V10,(IF(X11=1,V11,(IF(X9=1,V9,"")))))</f>
        <v>FRA</v>
      </c>
      <c r="W19" s="15"/>
      <c r="X19" s="27">
        <v>1</v>
      </c>
    </row>
    <row r="20" spans="1:24" ht="13" customHeight="1" x14ac:dyDescent="0.15">
      <c r="A20" s="1">
        <v>10</v>
      </c>
      <c r="B20" s="29" t="s">
        <v>66</v>
      </c>
      <c r="C20" s="30" t="s">
        <v>67</v>
      </c>
      <c r="D20" s="30">
        <v>11445</v>
      </c>
      <c r="F20" s="28" t="s">
        <v>28</v>
      </c>
      <c r="G20" s="28"/>
      <c r="H20" s="28"/>
      <c r="I20" s="17"/>
      <c r="J20" s="28"/>
      <c r="K20" s="28" t="s">
        <v>29</v>
      </c>
      <c r="L20" s="1"/>
      <c r="M20" s="1"/>
      <c r="N20" s="25"/>
      <c r="O20" s="28"/>
      <c r="P20" s="11" t="s">
        <v>30</v>
      </c>
      <c r="Q20" s="11"/>
      <c r="R20" s="11"/>
      <c r="S20" s="19"/>
      <c r="T20" s="28"/>
      <c r="U20" s="28" t="s">
        <v>31</v>
      </c>
      <c r="V20" s="28"/>
      <c r="X20" s="17"/>
    </row>
    <row r="21" spans="1:24" ht="13" customHeight="1" x14ac:dyDescent="0.15">
      <c r="A21" s="1">
        <v>11</v>
      </c>
      <c r="B21" s="29" t="s">
        <v>68</v>
      </c>
      <c r="C21" s="31" t="s">
        <v>67</v>
      </c>
      <c r="D21" s="30" t="s">
        <v>69</v>
      </c>
      <c r="E21" s="5" t="str">
        <f>$C$6</f>
        <v>Red</v>
      </c>
      <c r="F21" s="7" t="str">
        <f>IF(I15=1,F15,(IF(I13=1,F13,(IF(I14=1,F14,1.5)))))</f>
        <v>Delpero,Antoine  </v>
      </c>
      <c r="G21" s="8" t="str">
        <f>IF(I15=1,G15,(IF(I13=1,G13,(IF(I14=1,G14,"")))))</f>
        <v>FRA</v>
      </c>
      <c r="H21" s="8"/>
      <c r="I21" s="26">
        <v>1</v>
      </c>
      <c r="J21" s="28"/>
      <c r="K21" s="7" t="str">
        <f>IF(I15=2,F15,(IF(I13=2,F13,(IF(I14=2,F14,2.5)))))</f>
        <v>Nesti,Federico</v>
      </c>
      <c r="L21" s="8" t="str">
        <f>IF(I15=2,G15,(IF(I13=2,G13,(IF(I14=2,G14,"")))))</f>
        <v>ITA</v>
      </c>
      <c r="M21" s="8"/>
      <c r="N21" s="26">
        <v>1</v>
      </c>
      <c r="O21" s="28"/>
      <c r="P21" s="7" t="str">
        <f>IF(S15=1,P15,(IF(S13=1,P13,(IF(S14=1,P14,1.7)))))</f>
        <v>Fernandez,Alberto</v>
      </c>
      <c r="Q21" s="8" t="str">
        <f>IF(S15=1,Q15,(IF(S13=1,Q13,(IF(S14=1,Q14,"")))))</f>
        <v>ESP</v>
      </c>
      <c r="R21" s="8"/>
      <c r="S21" s="26">
        <v>1</v>
      </c>
      <c r="T21" s="28"/>
      <c r="U21" s="7" t="str">
        <f>IF(S15=2,P15,(IF(S13=2,P13,(IF(S14=2,P14,2.7)))))</f>
        <v>Dantas,Joao  </v>
      </c>
      <c r="V21" s="8" t="str">
        <f>IF(S15=2,Q15,(IF(S13=2,Q13,(IF(S14=2,Q14,"")))))</f>
        <v>PRT</v>
      </c>
      <c r="W21" s="8"/>
      <c r="X21" s="26">
        <v>2</v>
      </c>
    </row>
    <row r="22" spans="1:24" ht="13" customHeight="1" x14ac:dyDescent="0.15">
      <c r="A22" s="1">
        <v>12</v>
      </c>
      <c r="B22" s="29" t="s">
        <v>70</v>
      </c>
      <c r="C22" s="30" t="s">
        <v>67</v>
      </c>
      <c r="D22" s="30">
        <v>7991</v>
      </c>
      <c r="E22" s="5" t="str">
        <f>$C$7</f>
        <v>Blue</v>
      </c>
      <c r="F22" s="14" t="str">
        <f>IF(N15=2,K15,(IF(N13=2,K13,(IF(N14=2,K14,2.6)))))</f>
        <v>Goncalves,Diogo</v>
      </c>
      <c r="G22" s="15" t="str">
        <f>IF(N15=2,L15,(IF(N13=2,L13,(IF(N14=2,L14,"")))))</f>
        <v>PRT</v>
      </c>
      <c r="H22" s="15"/>
      <c r="I22" s="27">
        <v>2</v>
      </c>
      <c r="J22" s="28"/>
      <c r="K22" s="14" t="str">
        <f>IF(N15=1,K15,(IF(N13=1,K13,(IF(N14=1,K14,1.6)))))</f>
        <v>Hornbuckle,Joe</v>
      </c>
      <c r="L22" s="15" t="str">
        <f>IF(N15=1,L15,(IF(N13=1,L13,(IF(N14=1,L14,"")))))</f>
        <v>GBR</v>
      </c>
      <c r="M22" s="15"/>
      <c r="N22" s="27">
        <v>2</v>
      </c>
      <c r="O22" s="28"/>
      <c r="P22" s="14" t="str">
        <f>IF(X13=2,U13,(IF(X14=2,U14,(IF(X15=2,U15,2.8)))))</f>
        <v>Meynieux,Aurelien</v>
      </c>
      <c r="Q22" s="15" t="str">
        <f>IF(X13=2,V13,(IF(X14=2,V14,(IF(X15=2,V15,"")))))</f>
        <v>REU</v>
      </c>
      <c r="R22" s="15"/>
      <c r="S22" s="27">
        <v>2</v>
      </c>
      <c r="T22" s="28"/>
      <c r="U22" s="14" t="str">
        <f>IF(X13=1,U13,(IF(X14=1,U14,(IF(X15=1,U15,1.8)))))</f>
        <v>Delpero,Edouard</v>
      </c>
      <c r="V22" s="15" t="str">
        <f>IF(X13=1,V13,(IF(X14=1,V14,(IF(X15=1,V15,"")))))</f>
        <v>FRA</v>
      </c>
      <c r="W22" s="15"/>
      <c r="X22" s="27">
        <v>1</v>
      </c>
    </row>
    <row r="23" spans="1:24" ht="13" customHeight="1" x14ac:dyDescent="0.15">
      <c r="A23" s="1">
        <v>13</v>
      </c>
      <c r="B23" s="29" t="s">
        <v>71</v>
      </c>
      <c r="C23" s="30" t="s">
        <v>54</v>
      </c>
      <c r="D23" s="30" t="s">
        <v>72</v>
      </c>
      <c r="E23" s="5" t="s">
        <v>16</v>
      </c>
      <c r="F23" s="28"/>
      <c r="G23" s="28"/>
      <c r="H23" s="28"/>
      <c r="I23" s="17"/>
      <c r="J23" s="1"/>
      <c r="K23" s="4" t="s">
        <v>40</v>
      </c>
      <c r="L23" s="1">
        <v>420</v>
      </c>
      <c r="M23" s="1"/>
      <c r="N23" s="25" t="s">
        <v>7</v>
      </c>
      <c r="O23" s="1"/>
      <c r="P23" s="6">
        <v>250</v>
      </c>
      <c r="Q23" s="11"/>
      <c r="R23" s="11"/>
      <c r="S23" s="32"/>
      <c r="T23" s="1"/>
      <c r="U23" s="1"/>
      <c r="V23" s="28"/>
    </row>
    <row r="24" spans="1:24" ht="13" customHeight="1" x14ac:dyDescent="0.15">
      <c r="A24" s="1">
        <v>14</v>
      </c>
      <c r="B24" s="29" t="s">
        <v>73</v>
      </c>
      <c r="C24" s="30" t="s">
        <v>74</v>
      </c>
      <c r="D24" s="30">
        <v>2232</v>
      </c>
      <c r="F24" s="28" t="s">
        <v>41</v>
      </c>
      <c r="G24" s="28"/>
      <c r="H24" s="28"/>
      <c r="I24" s="17"/>
      <c r="J24" s="28"/>
      <c r="K24" s="28" t="s">
        <v>42</v>
      </c>
      <c r="L24" s="28"/>
      <c r="M24" s="28"/>
      <c r="N24" s="17"/>
      <c r="O24" s="28"/>
      <c r="P24" s="28" t="s">
        <v>43</v>
      </c>
      <c r="Q24" s="17"/>
      <c r="R24" s="17"/>
      <c r="S24" s="17"/>
      <c r="T24" s="28"/>
      <c r="U24" s="28" t="s">
        <v>44</v>
      </c>
      <c r="V24" s="28"/>
    </row>
    <row r="25" spans="1:24" ht="13" customHeight="1" x14ac:dyDescent="0.15">
      <c r="A25" s="1">
        <v>15</v>
      </c>
      <c r="B25" s="29" t="s">
        <v>75</v>
      </c>
      <c r="C25" s="30" t="s">
        <v>54</v>
      </c>
      <c r="D25" s="30" t="s">
        <v>76</v>
      </c>
      <c r="E25" s="5" t="str">
        <f>$C$6</f>
        <v>Red</v>
      </c>
      <c r="F25" s="7" t="str">
        <f>IF(I18=1,F18,(IF(I19=1,F19,1.1)))</f>
        <v>Sphaier,Rodrigo</v>
      </c>
      <c r="G25" s="8" t="str">
        <f>IF(I18=1,G18,(IF(I19=1,G19,"")))</f>
        <v>BRA</v>
      </c>
      <c r="H25" s="8"/>
      <c r="I25" s="26"/>
      <c r="J25" s="28"/>
      <c r="K25" s="7" t="str">
        <f>IF(S18=1,P18,(IF(S19=1,P19,1.3)))</f>
        <v>Olinto,Augusto  </v>
      </c>
      <c r="L25" s="8" t="str">
        <f>IF(S18=1,Q18,(IF(S19=1,Q19,"")))</f>
        <v>BRA</v>
      </c>
      <c r="M25" s="8"/>
      <c r="N25" s="26"/>
      <c r="O25" s="28"/>
      <c r="P25" s="7" t="str">
        <f>IF(I21=1,F21,(IF(I22=1,F22,1.5)))</f>
        <v>Delpero,Antoine  </v>
      </c>
      <c r="Q25" s="8" t="str">
        <f>IF(I21=1,G21,(IF(I22=1,G22,"")))</f>
        <v>FRA</v>
      </c>
      <c r="R25" s="8"/>
      <c r="S25" s="26"/>
      <c r="T25" s="28"/>
      <c r="U25" s="7" t="str">
        <f>IF(S21=1,P21,(IF(S22=1,P22,1.7)))</f>
        <v>Fernandez,Alberto</v>
      </c>
      <c r="V25" s="8" t="str">
        <f>IF(S21=1,Q21,(IF(S22=1,Q22,"")))</f>
        <v>ESP</v>
      </c>
      <c r="X25" s="26"/>
    </row>
    <row r="26" spans="1:24" ht="13" customHeight="1" x14ac:dyDescent="0.15">
      <c r="A26" s="1">
        <v>16</v>
      </c>
      <c r="B26" s="29" t="s">
        <v>77</v>
      </c>
      <c r="C26" s="30" t="s">
        <v>67</v>
      </c>
      <c r="D26" s="30">
        <v>10733</v>
      </c>
      <c r="E26" s="5" t="str">
        <f>$C$7</f>
        <v>Blue</v>
      </c>
      <c r="F26" s="14" t="str">
        <f>IF(N18=1,K18,(IF(N19=1,K19,1.2)))</f>
        <v>Unsworth,Jack</v>
      </c>
      <c r="G26" s="15" t="str">
        <f>IF(N18=1,L18,(IF(N19=1,L19,"")))</f>
        <v>GBR</v>
      </c>
      <c r="H26" s="15"/>
      <c r="I26" s="27"/>
      <c r="J26" s="28"/>
      <c r="K26" s="14" t="str">
        <f>IF(X18=1,U18,(IF(X19=1,U19,1.4)))</f>
        <v>Fleury,Emilien</v>
      </c>
      <c r="L26" s="15" t="str">
        <f>IF(X18=1,V18,(IF(X19=1,V19,"")))</f>
        <v>FRA</v>
      </c>
      <c r="M26" s="15"/>
      <c r="N26" s="27"/>
      <c r="O26" s="28"/>
      <c r="P26" s="14" t="str">
        <f>IF(N21=1,K21,(IF(N22=1,K22,1.6)))</f>
        <v>Nesti,Federico</v>
      </c>
      <c r="Q26" s="15" t="str">
        <f>IF(N21=1,L21,(IF(N22=1,L22,"")))</f>
        <v>ITA</v>
      </c>
      <c r="R26" s="15"/>
      <c r="S26" s="27"/>
      <c r="T26" s="28"/>
      <c r="U26" s="14" t="str">
        <f>IF(X21=1,U21,(IF(X22=1,U22,1.8)))</f>
        <v>Delpero,Edouard</v>
      </c>
      <c r="V26" s="15" t="str">
        <f>IF(X21=1,V21,(IF(X22=1,V22,"")))</f>
        <v>FRA</v>
      </c>
      <c r="W26" s="8"/>
      <c r="X26" s="27"/>
    </row>
    <row r="27" spans="1:24" ht="13" customHeight="1" x14ac:dyDescent="0.15">
      <c r="A27" s="1">
        <v>17</v>
      </c>
      <c r="B27" s="29" t="s">
        <v>78</v>
      </c>
      <c r="C27" s="30" t="s">
        <v>54</v>
      </c>
      <c r="D27" s="30">
        <v>11499</v>
      </c>
      <c r="E27" s="5" t="s">
        <v>17</v>
      </c>
      <c r="F27" s="28"/>
      <c r="G27" s="28"/>
      <c r="H27" s="28"/>
      <c r="I27" s="17"/>
      <c r="J27" s="28"/>
      <c r="K27" s="4" t="s">
        <v>45</v>
      </c>
      <c r="L27" s="1">
        <v>560</v>
      </c>
      <c r="M27" s="1"/>
      <c r="N27" s="25" t="s">
        <v>7</v>
      </c>
      <c r="O27" s="1"/>
      <c r="P27" s="6">
        <v>550</v>
      </c>
      <c r="Q27" s="17"/>
      <c r="R27" s="17"/>
      <c r="S27" s="28"/>
      <c r="T27" s="28"/>
      <c r="U27" s="28"/>
      <c r="V27" s="28"/>
      <c r="W27" s="15"/>
      <c r="X27" s="28"/>
    </row>
    <row r="28" spans="1:24" ht="13" customHeight="1" x14ac:dyDescent="0.15">
      <c r="A28" s="1">
        <v>18</v>
      </c>
      <c r="B28" s="29" t="s">
        <v>79</v>
      </c>
      <c r="C28" s="30" t="s">
        <v>80</v>
      </c>
      <c r="D28" s="30">
        <v>11525</v>
      </c>
      <c r="F28" s="28" t="s">
        <v>18</v>
      </c>
      <c r="G28" s="28"/>
      <c r="H28" s="28"/>
      <c r="I28" s="17"/>
      <c r="J28" s="28"/>
      <c r="K28" s="28" t="s">
        <v>19</v>
      </c>
      <c r="L28" s="28"/>
      <c r="M28" s="28"/>
      <c r="N28" s="17"/>
      <c r="O28" s="28"/>
      <c r="P28" s="1"/>
      <c r="Q28" s="20"/>
      <c r="R28" s="20"/>
      <c r="S28" s="1"/>
      <c r="T28" s="28"/>
      <c r="U28" s="28" t="s">
        <v>20</v>
      </c>
      <c r="V28" s="28"/>
      <c r="W28" s="11"/>
    </row>
    <row r="29" spans="1:24" ht="13" customHeight="1" x14ac:dyDescent="0.15">
      <c r="A29" s="1">
        <v>19</v>
      </c>
      <c r="B29" s="29" t="s">
        <v>81</v>
      </c>
      <c r="C29" s="30" t="s">
        <v>82</v>
      </c>
      <c r="D29" s="30">
        <v>10705</v>
      </c>
      <c r="E29" s="5" t="str">
        <f>$C$6</f>
        <v>Red</v>
      </c>
      <c r="F29" s="7">
        <f>IF(I25=1,F25,(IF(I26=1,F26,1.1)))</f>
        <v>1.1000000000000001</v>
      </c>
      <c r="G29" s="8" t="str">
        <f>IF(I25=1,G25,(IF(I26=1,G26,"")))</f>
        <v/>
      </c>
      <c r="H29" s="8"/>
      <c r="I29" s="26"/>
      <c r="J29" s="28"/>
      <c r="K29" s="7">
        <f>IF(S25=1,P25,(IF(S26=1,P26,1.3)))</f>
        <v>1.3</v>
      </c>
      <c r="L29" s="8" t="str">
        <f>IF(S25=1,Q25,(IF(S26=1,Q26,"")))</f>
        <v/>
      </c>
      <c r="M29" s="8"/>
      <c r="N29" s="26"/>
      <c r="O29" s="28"/>
      <c r="P29" s="21" t="str">
        <f>IF(X29=1,K32,IF(X29=2,K33,""))</f>
        <v/>
      </c>
      <c r="Q29" s="17" t="str">
        <f>IF(X29=1,L32,IF(X29=2,L33,""))</f>
        <v/>
      </c>
      <c r="R29" s="17"/>
      <c r="S29" s="1" t="s">
        <v>7</v>
      </c>
      <c r="T29" s="1" t="str">
        <f>IF(X29=1,O32,IF(X29=2,O33,IF(X29=3,O34,IF(X29=4,O35,O32))))</f>
        <v>1st</v>
      </c>
      <c r="U29" s="7">
        <f>IF(I29=1,F29,(IF(I30=1,F30,1.1)))</f>
        <v>1.1000000000000001</v>
      </c>
      <c r="V29" s="8" t="str">
        <f>IF(I29=1,G29,(IF(I30=1,G30,"")))</f>
        <v/>
      </c>
      <c r="X29" s="26"/>
    </row>
    <row r="30" spans="1:24" ht="13" customHeight="1" x14ac:dyDescent="0.15">
      <c r="A30" s="1">
        <v>20</v>
      </c>
      <c r="B30" s="29" t="s">
        <v>83</v>
      </c>
      <c r="C30" s="30" t="s">
        <v>84</v>
      </c>
      <c r="D30" s="30" t="s">
        <v>85</v>
      </c>
      <c r="E30" s="5" t="str">
        <f>$C$7</f>
        <v>Blue</v>
      </c>
      <c r="F30" s="14">
        <f>IF(N26=1,K26,(IF(N25=1,K25,1.2)))</f>
        <v>1.2</v>
      </c>
      <c r="G30" s="15" t="str">
        <f>IF(N26=1,L26,(IF(N25=1,L25,"")))</f>
        <v/>
      </c>
      <c r="H30" s="15"/>
      <c r="I30" s="27"/>
      <c r="J30" s="28"/>
      <c r="K30" s="14">
        <f>IF(X26=1,U26,(IF(X25=1,U25,1.4)))</f>
        <v>1.4</v>
      </c>
      <c r="L30" s="15" t="str">
        <f>IF(X26=1,V26,(IF(X25=1,V25,"")))</f>
        <v/>
      </c>
      <c r="M30" s="15"/>
      <c r="N30" s="27"/>
      <c r="O30" s="28"/>
      <c r="P30" s="21" t="str">
        <f>IF(X30=1,K32,IF(X30=2,K33,""))</f>
        <v/>
      </c>
      <c r="Q30" s="17" t="str">
        <f>IF(X30=1,L32,IF(X30=2,L33,""))</f>
        <v/>
      </c>
      <c r="R30" s="17"/>
      <c r="S30" s="1" t="s">
        <v>7</v>
      </c>
      <c r="T30" s="1" t="str">
        <f>IF(X30=1,O32,IF(X30=2,O33,IF(X30=3,O35,IF(X30=4,O36,O33))))</f>
        <v>2nd</v>
      </c>
      <c r="U30" s="14">
        <f>IF(N30=1,K30,(IF(N29=1,K29,1.2)))</f>
        <v>1.2</v>
      </c>
      <c r="V30" s="15" t="str">
        <f>IF(N30=1,L30,(IF(N29=1,L29,"")))</f>
        <v/>
      </c>
      <c r="X30" s="27"/>
    </row>
    <row r="31" spans="1:24" ht="13" customHeight="1" x14ac:dyDescent="0.15">
      <c r="A31" s="1">
        <v>21</v>
      </c>
      <c r="B31" s="29" t="s">
        <v>86</v>
      </c>
      <c r="C31" s="30" t="s">
        <v>52</v>
      </c>
      <c r="D31" s="30">
        <v>3607</v>
      </c>
      <c r="F31" s="28"/>
      <c r="G31" s="28"/>
      <c r="H31" s="28"/>
      <c r="I31" s="28"/>
      <c r="J31" s="28"/>
      <c r="K31" s="28"/>
      <c r="L31" s="28" t="s">
        <v>20</v>
      </c>
      <c r="M31" s="28"/>
      <c r="N31" s="28"/>
      <c r="O31" s="28"/>
      <c r="P31" s="1"/>
      <c r="Q31" s="17"/>
      <c r="R31" s="17"/>
      <c r="S31" s="1"/>
      <c r="T31" s="28"/>
      <c r="U31" s="28"/>
      <c r="V31" s="28"/>
      <c r="W31" s="28"/>
      <c r="X31" s="28"/>
    </row>
    <row r="32" spans="1:24" ht="13" customHeight="1" x14ac:dyDescent="0.15">
      <c r="A32" s="1">
        <v>22</v>
      </c>
      <c r="B32" s="1">
        <v>22</v>
      </c>
      <c r="C32" s="13"/>
      <c r="F32" s="28"/>
      <c r="G32" s="28"/>
      <c r="H32" s="28"/>
      <c r="I32" s="28"/>
      <c r="J32" s="28"/>
      <c r="K32" s="1">
        <v>1000</v>
      </c>
      <c r="L32" s="24">
        <f>IF($C$2=1500,750,IF($C$2=2000,900,IF($C$2=2500,1000,IF($C$2=5000,2000,IF($C$2=7500,2000,IF($C$2=10000,2500,IF($C$2=15000,6000,"")))))))</f>
        <v>2000</v>
      </c>
      <c r="M32" s="24"/>
      <c r="N32" s="1" t="s">
        <v>7</v>
      </c>
      <c r="O32" s="28" t="s">
        <v>21</v>
      </c>
      <c r="P32" s="1"/>
      <c r="Q32" s="17"/>
      <c r="R32" s="17"/>
      <c r="S32" s="1"/>
      <c r="T32" s="28"/>
      <c r="U32" s="28"/>
      <c r="V32" s="28"/>
      <c r="W32" s="28"/>
      <c r="X32" s="28"/>
    </row>
    <row r="33" spans="1:22" ht="13" customHeight="1" x14ac:dyDescent="0.15">
      <c r="A33" s="1">
        <v>23</v>
      </c>
      <c r="B33" s="1">
        <v>23</v>
      </c>
      <c r="C33" s="13"/>
      <c r="F33" s="28"/>
      <c r="G33" s="28"/>
      <c r="H33" s="28"/>
      <c r="I33" s="28"/>
      <c r="J33" s="28"/>
      <c r="K33" s="1">
        <v>750</v>
      </c>
      <c r="L33" s="24">
        <f>IF($C$2=1500,350,IF($C$2=2000,400,IF($C$2=2500,400,IF($C$2=5000,900,IF($C$2=7500,1000,IF($C$2=10000,1500,IF($C$2=15000,3000,"")))))))</f>
        <v>900</v>
      </c>
      <c r="M33" s="24"/>
      <c r="N33" s="1" t="s">
        <v>7</v>
      </c>
      <c r="O33" s="28" t="s">
        <v>22</v>
      </c>
      <c r="P33" s="1"/>
      <c r="Q33" s="17"/>
      <c r="R33" s="17"/>
      <c r="S33" s="1"/>
      <c r="T33" s="28"/>
      <c r="U33" s="28"/>
      <c r="V33" s="28"/>
    </row>
    <row r="34" spans="1:22" ht="13" customHeight="1" x14ac:dyDescent="0.15">
      <c r="A34" s="1">
        <v>24</v>
      </c>
      <c r="B34" s="1">
        <v>24</v>
      </c>
      <c r="C34" s="13"/>
      <c r="K34" s="1"/>
      <c r="L34" s="24"/>
      <c r="M34" s="24"/>
      <c r="N34" s="1"/>
      <c r="P34" s="1"/>
      <c r="Q34" s="17"/>
      <c r="R34" s="17"/>
      <c r="S34" s="1"/>
    </row>
    <row r="35" spans="1:22" ht="13" customHeight="1" x14ac:dyDescent="0.15">
      <c r="A35" s="1">
        <v>25</v>
      </c>
      <c r="B35" s="1">
        <v>25</v>
      </c>
      <c r="C35" s="13"/>
      <c r="K35" s="1"/>
      <c r="L35" s="24"/>
      <c r="M35" s="24"/>
      <c r="N35" s="1"/>
      <c r="P35" s="1"/>
      <c r="Q35" s="17"/>
      <c r="R35" s="17"/>
      <c r="S35" s="1"/>
    </row>
    <row r="36" spans="1:22" ht="9.75" customHeight="1" x14ac:dyDescent="0.15">
      <c r="A36" s="1">
        <v>26</v>
      </c>
      <c r="B36" s="1">
        <v>26</v>
      </c>
      <c r="C36" s="13"/>
    </row>
    <row r="37" spans="1:22" ht="9.75" customHeight="1" x14ac:dyDescent="0.15">
      <c r="A37" s="1">
        <v>27</v>
      </c>
      <c r="B37" s="1">
        <v>27</v>
      </c>
      <c r="C37" s="13"/>
    </row>
    <row r="38" spans="1:22" ht="9.75" customHeight="1" x14ac:dyDescent="0.15">
      <c r="A38" s="1">
        <v>28</v>
      </c>
      <c r="B38" s="1">
        <v>28</v>
      </c>
      <c r="C38" s="13"/>
    </row>
    <row r="39" spans="1:22" ht="9.75" customHeight="1" x14ac:dyDescent="0.15">
      <c r="A39" s="1">
        <v>29</v>
      </c>
      <c r="B39" s="1">
        <v>29</v>
      </c>
      <c r="C39" s="13"/>
    </row>
    <row r="40" spans="1:22" ht="9.75" customHeight="1" x14ac:dyDescent="0.15">
      <c r="A40" s="1">
        <v>30</v>
      </c>
      <c r="B40" s="1">
        <v>30</v>
      </c>
      <c r="C40" s="13"/>
    </row>
    <row r="41" spans="1:22" ht="9.75" customHeight="1" x14ac:dyDescent="0.15">
      <c r="A41" s="1">
        <v>31</v>
      </c>
      <c r="B41" s="1">
        <v>31</v>
      </c>
      <c r="C41" s="13"/>
    </row>
    <row r="42" spans="1:22" ht="9.75" customHeight="1" x14ac:dyDescent="0.15">
      <c r="A42" s="1">
        <v>32</v>
      </c>
      <c r="B42" s="1">
        <v>32</v>
      </c>
      <c r="C42" s="13"/>
    </row>
    <row r="43" spans="1:22" ht="9.75" customHeight="1" x14ac:dyDescent="0.15">
      <c r="A43" s="1">
        <v>33</v>
      </c>
      <c r="B43" s="1">
        <v>33</v>
      </c>
      <c r="C43" s="13"/>
    </row>
    <row r="44" spans="1:22" ht="9.75" customHeight="1" x14ac:dyDescent="0.15">
      <c r="A44" s="1">
        <v>34</v>
      </c>
      <c r="B44" s="1">
        <v>34</v>
      </c>
      <c r="C44" s="13"/>
    </row>
    <row r="45" spans="1:22" ht="9.75" customHeight="1" x14ac:dyDescent="0.15">
      <c r="A45" s="1">
        <v>35</v>
      </c>
      <c r="B45" s="1">
        <v>35</v>
      </c>
      <c r="C45" s="13"/>
    </row>
    <row r="46" spans="1:22" ht="9.75" customHeight="1" x14ac:dyDescent="0.15">
      <c r="A46" s="1">
        <v>36</v>
      </c>
      <c r="B46" s="1">
        <v>36</v>
      </c>
      <c r="C46" s="13"/>
    </row>
    <row r="47" spans="1:22" ht="9.75" customHeight="1" x14ac:dyDescent="0.15">
      <c r="A47" s="1">
        <v>37</v>
      </c>
      <c r="B47" s="1">
        <v>37</v>
      </c>
      <c r="C47" s="13"/>
    </row>
    <row r="48" spans="1:22" ht="9.75" customHeight="1" x14ac:dyDescent="0.15">
      <c r="A48" s="1">
        <v>38</v>
      </c>
      <c r="B48" s="1">
        <v>38</v>
      </c>
      <c r="C48" s="13"/>
    </row>
    <row r="49" spans="1:3" ht="9.75" customHeight="1" x14ac:dyDescent="0.15">
      <c r="A49" s="1">
        <v>39</v>
      </c>
      <c r="B49" s="1">
        <v>39</v>
      </c>
      <c r="C49" s="13"/>
    </row>
    <row r="50" spans="1:3" ht="9.75" customHeight="1" x14ac:dyDescent="0.15">
      <c r="A50" s="1">
        <v>40</v>
      </c>
      <c r="B50" s="1">
        <v>40</v>
      </c>
      <c r="C50" s="13"/>
    </row>
    <row r="51" spans="1:3" ht="9.75" customHeight="1" x14ac:dyDescent="0.15">
      <c r="A51" s="1">
        <v>41</v>
      </c>
      <c r="B51" s="1">
        <v>41</v>
      </c>
      <c r="C51" s="13"/>
    </row>
    <row r="52" spans="1:3" ht="9.75" customHeight="1" x14ac:dyDescent="0.15">
      <c r="A52" s="1">
        <v>42</v>
      </c>
      <c r="B52" s="1">
        <v>42</v>
      </c>
      <c r="C52" s="13"/>
    </row>
    <row r="53" spans="1:3" ht="9.75" customHeight="1" x14ac:dyDescent="0.15">
      <c r="A53" s="1">
        <v>43</v>
      </c>
      <c r="B53" s="1">
        <v>43</v>
      </c>
      <c r="C53" s="13"/>
    </row>
    <row r="54" spans="1:3" ht="9.75" customHeight="1" x14ac:dyDescent="0.15">
      <c r="A54" s="1">
        <v>44</v>
      </c>
      <c r="B54" s="1">
        <v>44</v>
      </c>
      <c r="C54" s="13"/>
    </row>
    <row r="55" spans="1:3" ht="9.75" customHeight="1" x14ac:dyDescent="0.15">
      <c r="A55" s="1">
        <v>45</v>
      </c>
      <c r="B55" s="1">
        <v>45</v>
      </c>
      <c r="C55" s="13"/>
    </row>
    <row r="56" spans="1:3" ht="9.75" customHeight="1" x14ac:dyDescent="0.15">
      <c r="A56" s="1">
        <v>46</v>
      </c>
      <c r="B56" s="1">
        <v>46</v>
      </c>
      <c r="C56" s="13"/>
    </row>
    <row r="57" spans="1:3" ht="9.75" customHeight="1" x14ac:dyDescent="0.15">
      <c r="A57" s="1">
        <v>47</v>
      </c>
      <c r="B57" s="1">
        <v>47</v>
      </c>
      <c r="C57" s="13"/>
    </row>
    <row r="58" spans="1:3" ht="9.75" customHeight="1" x14ac:dyDescent="0.15">
      <c r="A58" s="1">
        <v>48</v>
      </c>
      <c r="B58" s="1">
        <v>48</v>
      </c>
      <c r="C58" s="13"/>
    </row>
    <row r="59" spans="1:3" ht="9.75" customHeight="1" x14ac:dyDescent="0.15">
      <c r="A59" s="1">
        <v>49</v>
      </c>
      <c r="C59" s="13"/>
    </row>
    <row r="60" spans="1:3" ht="9.75" customHeight="1" x14ac:dyDescent="0.15">
      <c r="A60" s="1">
        <v>50</v>
      </c>
      <c r="C60" s="13"/>
    </row>
    <row r="61" spans="1:3" ht="9.75" customHeight="1" x14ac:dyDescent="0.15">
      <c r="A61" s="1">
        <v>51</v>
      </c>
      <c r="C61" s="13"/>
    </row>
    <row r="62" spans="1:3" ht="9.75" customHeight="1" x14ac:dyDescent="0.15">
      <c r="A62" s="1">
        <v>52</v>
      </c>
      <c r="C62" s="13"/>
    </row>
    <row r="63" spans="1:3" ht="9.75" customHeight="1" x14ac:dyDescent="0.15">
      <c r="A63" s="1">
        <v>53</v>
      </c>
      <c r="C63" s="13"/>
    </row>
    <row r="64" spans="1:3" ht="9.75" customHeight="1" x14ac:dyDescent="0.15">
      <c r="A64" s="1">
        <v>54</v>
      </c>
      <c r="C64" s="13"/>
    </row>
    <row r="65" spans="1:3" ht="9.75" customHeight="1" x14ac:dyDescent="0.15">
      <c r="A65" s="1">
        <v>55</v>
      </c>
      <c r="C65" s="13"/>
    </row>
    <row r="66" spans="1:3" ht="9.75" customHeight="1" x14ac:dyDescent="0.15">
      <c r="A66" s="1">
        <v>56</v>
      </c>
      <c r="C66" s="13"/>
    </row>
    <row r="67" spans="1:3" ht="9.75" customHeight="1" x14ac:dyDescent="0.15">
      <c r="A67" s="1">
        <v>57</v>
      </c>
      <c r="C67" s="13"/>
    </row>
    <row r="68" spans="1:3" ht="9.75" customHeight="1" x14ac:dyDescent="0.15">
      <c r="A68" s="1">
        <v>58</v>
      </c>
      <c r="C68" s="13"/>
    </row>
    <row r="69" spans="1:3" ht="9.75" customHeight="1" x14ac:dyDescent="0.15">
      <c r="A69" s="1">
        <v>59</v>
      </c>
      <c r="C69" s="13"/>
    </row>
    <row r="70" spans="1:3" ht="9.75" customHeight="1" x14ac:dyDescent="0.15">
      <c r="A70" s="1">
        <v>60</v>
      </c>
      <c r="C70" s="13"/>
    </row>
    <row r="71" spans="1:3" ht="9.75" customHeight="1" x14ac:dyDescent="0.15">
      <c r="A71" s="1">
        <v>61</v>
      </c>
      <c r="C71" s="13"/>
    </row>
    <row r="72" spans="1:3" ht="9.75" customHeight="1" x14ac:dyDescent="0.15">
      <c r="A72" s="1">
        <v>62</v>
      </c>
      <c r="C72" s="13"/>
    </row>
    <row r="73" spans="1:3" ht="9.75" customHeight="1" x14ac:dyDescent="0.15">
      <c r="A73" s="1">
        <v>63</v>
      </c>
      <c r="C73" s="13"/>
    </row>
    <row r="74" spans="1:3" ht="9.75" customHeight="1" x14ac:dyDescent="0.15">
      <c r="A74" s="1">
        <v>64</v>
      </c>
      <c r="C74" s="13"/>
    </row>
  </sheetData>
  <mergeCells count="5">
    <mergeCell ref="K1:P1"/>
    <mergeCell ref="K2:P2"/>
    <mergeCell ref="K3:P3"/>
    <mergeCell ref="K4:P4"/>
    <mergeCell ref="K5:P5"/>
  </mergeCells>
  <phoneticPr fontId="0" type="noConversion"/>
  <printOptions horizontalCentered="1" verticalCentered="1"/>
  <pageMargins left="0.5" right="0.5" top="0" bottom="0" header="0.5" footer="0.5"/>
  <pageSetup scale="94" orientation="portrait" horizontalDpi="360" verticalDpi="36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MenLQS1-6Grade24Format8mxm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</dc:creator>
  <cp:lastModifiedBy>Microsoft Office User</cp:lastModifiedBy>
  <cp:lastPrinted>2017-06-09T14:58:49Z</cp:lastPrinted>
  <dcterms:created xsi:type="dcterms:W3CDTF">1998-02-09T08:25:30Z</dcterms:created>
  <dcterms:modified xsi:type="dcterms:W3CDTF">2017-06-09T15:28:16Z</dcterms:modified>
</cp:coreProperties>
</file>