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/Users/robertfrancisgunningnicoll/Dropbox/ASP EUROPE/Rankings/1.QSMen2020/20.2021evt52_AzoresQS21/"/>
    </mc:Choice>
  </mc:AlternateContent>
  <xr:revisionPtr revIDLastSave="0" documentId="13_ncr:1_{F52F591D-E4D9-A84D-BAB1-84E150E09975}" xr6:coauthVersionLast="47" xr6:coauthVersionMax="47" xr10:uidLastSave="{00000000-0000-0000-0000-000000000000}"/>
  <bookViews>
    <workbookView xWindow="700" yWindow="4500" windowWidth="26860" windowHeight="12620" xr2:uid="{00000000-000D-0000-FFFF-FFFF00000000}"/>
  </bookViews>
  <sheets>
    <sheet name="Men1-4Star112Format8mxm" sheetId="1" r:id="rId1"/>
  </sheets>
  <definedNames>
    <definedName name="_xlnm.Print_Area" localSheetId="0">'Men1-4Star112Format8mxm'!$E$1:$X$95</definedName>
    <definedName name="_xlnm.Print_Titles" localSheetId="0">'Men1-4Star112Format8mxm'!$1:$5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120" i="1" l="1"/>
  <c r="AI9" i="1"/>
  <c r="L93" i="1"/>
  <c r="AN10" i="1"/>
  <c r="K93" i="1"/>
  <c r="AM10" i="1"/>
  <c r="L92" i="1"/>
  <c r="AN9" i="1"/>
  <c r="K92" i="1"/>
  <c r="AM9" i="1"/>
  <c r="W90" i="1"/>
  <c r="V90" i="1"/>
  <c r="U90" i="1"/>
  <c r="T90" i="1"/>
  <c r="Q90" i="1"/>
  <c r="P90" i="1"/>
  <c r="M90" i="1"/>
  <c r="L90" i="1"/>
  <c r="K90" i="1"/>
  <c r="H90" i="1"/>
  <c r="G90" i="1"/>
  <c r="F90" i="1"/>
  <c r="E90" i="1"/>
  <c r="W89" i="1"/>
  <c r="V89" i="1"/>
  <c r="U89" i="1"/>
  <c r="T89" i="1"/>
  <c r="Q89" i="1"/>
  <c r="P89" i="1"/>
  <c r="M89" i="1"/>
  <c r="L89" i="1"/>
  <c r="K89" i="1"/>
  <c r="H89" i="1"/>
  <c r="G89" i="1"/>
  <c r="F89" i="1"/>
  <c r="E89" i="1"/>
  <c r="K87" i="1"/>
  <c r="AN12" i="1"/>
  <c r="G87" i="1"/>
  <c r="AM11" i="1"/>
  <c r="W85" i="1"/>
  <c r="V85" i="1"/>
  <c r="U85" i="1"/>
  <c r="R85" i="1"/>
  <c r="Q85" i="1"/>
  <c r="P85" i="1"/>
  <c r="M85" i="1"/>
  <c r="L85" i="1"/>
  <c r="K85" i="1"/>
  <c r="H85" i="1"/>
  <c r="G85" i="1"/>
  <c r="F85" i="1"/>
  <c r="E85" i="1"/>
  <c r="W84" i="1"/>
  <c r="V84" i="1"/>
  <c r="U84" i="1"/>
  <c r="R84" i="1"/>
  <c r="Q84" i="1"/>
  <c r="P84" i="1"/>
  <c r="M84" i="1"/>
  <c r="L84" i="1"/>
  <c r="K84" i="1"/>
  <c r="H84" i="1"/>
  <c r="G84" i="1"/>
  <c r="F84" i="1"/>
  <c r="E84" i="1"/>
  <c r="K82" i="1"/>
  <c r="AN16" i="1"/>
  <c r="G82" i="1"/>
  <c r="AM15" i="1"/>
  <c r="W80" i="1"/>
  <c r="V80" i="1"/>
  <c r="U80" i="1"/>
  <c r="R80" i="1"/>
  <c r="Q80" i="1"/>
  <c r="P80" i="1"/>
  <c r="M80" i="1"/>
  <c r="L80" i="1"/>
  <c r="K80" i="1"/>
  <c r="H80" i="1"/>
  <c r="G80" i="1"/>
  <c r="F80" i="1"/>
  <c r="E80" i="1"/>
  <c r="W79" i="1"/>
  <c r="V79" i="1"/>
  <c r="U79" i="1"/>
  <c r="R79" i="1"/>
  <c r="Q79" i="1"/>
  <c r="P79" i="1"/>
  <c r="M79" i="1"/>
  <c r="L79" i="1"/>
  <c r="K79" i="1"/>
  <c r="H79" i="1"/>
  <c r="G79" i="1"/>
  <c r="F79" i="1"/>
  <c r="E79" i="1"/>
  <c r="W78" i="1"/>
  <c r="V78" i="1"/>
  <c r="U78" i="1"/>
  <c r="R78" i="1"/>
  <c r="Q78" i="1"/>
  <c r="P78" i="1"/>
  <c r="M78" i="1"/>
  <c r="L78" i="1"/>
  <c r="K78" i="1"/>
  <c r="H78" i="1"/>
  <c r="G78" i="1"/>
  <c r="F78" i="1"/>
  <c r="E78" i="1"/>
  <c r="W77" i="1"/>
  <c r="V77" i="1"/>
  <c r="U77" i="1"/>
  <c r="R77" i="1"/>
  <c r="Q77" i="1"/>
  <c r="P77" i="1"/>
  <c r="M77" i="1"/>
  <c r="L77" i="1"/>
  <c r="K77" i="1"/>
  <c r="H77" i="1"/>
  <c r="G77" i="1"/>
  <c r="F77" i="1"/>
  <c r="E77" i="1"/>
  <c r="U75" i="1"/>
  <c r="AN24" i="1"/>
  <c r="Q75" i="1"/>
  <c r="AM24" i="1"/>
  <c r="K75" i="1"/>
  <c r="AN20" i="1"/>
  <c r="G75" i="1"/>
  <c r="AM19" i="1"/>
  <c r="W73" i="1"/>
  <c r="V73" i="1"/>
  <c r="U73" i="1"/>
  <c r="R73" i="1"/>
  <c r="Q73" i="1"/>
  <c r="P73" i="1"/>
  <c r="M73" i="1"/>
  <c r="L73" i="1"/>
  <c r="K73" i="1"/>
  <c r="H73" i="1"/>
  <c r="G73" i="1"/>
  <c r="F73" i="1"/>
  <c r="E73" i="1"/>
  <c r="W72" i="1"/>
  <c r="V72" i="1"/>
  <c r="U72" i="1"/>
  <c r="R72" i="1"/>
  <c r="Q72" i="1"/>
  <c r="P72" i="1"/>
  <c r="M72" i="1"/>
  <c r="L72" i="1"/>
  <c r="K72" i="1"/>
  <c r="H72" i="1"/>
  <c r="G72" i="1"/>
  <c r="F72" i="1"/>
  <c r="E72" i="1"/>
  <c r="W71" i="1"/>
  <c r="V71" i="1"/>
  <c r="U71" i="1"/>
  <c r="R71" i="1"/>
  <c r="Q71" i="1"/>
  <c r="P71" i="1"/>
  <c r="M71" i="1"/>
  <c r="L71" i="1"/>
  <c r="K71" i="1"/>
  <c r="H71" i="1"/>
  <c r="G71" i="1"/>
  <c r="F71" i="1"/>
  <c r="E71" i="1"/>
  <c r="W70" i="1"/>
  <c r="V70" i="1"/>
  <c r="U70" i="1"/>
  <c r="R70" i="1"/>
  <c r="Q70" i="1"/>
  <c r="P70" i="1"/>
  <c r="M70" i="1"/>
  <c r="L70" i="1"/>
  <c r="K70" i="1"/>
  <c r="H70" i="1"/>
  <c r="G70" i="1"/>
  <c r="F70" i="1"/>
  <c r="E70" i="1"/>
  <c r="W68" i="1"/>
  <c r="V68" i="1"/>
  <c r="U68" i="1"/>
  <c r="R68" i="1"/>
  <c r="Q68" i="1"/>
  <c r="P68" i="1"/>
  <c r="M68" i="1"/>
  <c r="L68" i="1"/>
  <c r="K68" i="1"/>
  <c r="H68" i="1"/>
  <c r="G68" i="1"/>
  <c r="F68" i="1"/>
  <c r="E68" i="1"/>
  <c r="W67" i="1"/>
  <c r="V67" i="1"/>
  <c r="U67" i="1"/>
  <c r="R67" i="1"/>
  <c r="Q67" i="1"/>
  <c r="P67" i="1"/>
  <c r="M67" i="1"/>
  <c r="L67" i="1"/>
  <c r="K67" i="1"/>
  <c r="H67" i="1"/>
  <c r="G67" i="1"/>
  <c r="F67" i="1"/>
  <c r="E67" i="1"/>
  <c r="W66" i="1"/>
  <c r="V66" i="1"/>
  <c r="U66" i="1"/>
  <c r="R66" i="1"/>
  <c r="Q66" i="1"/>
  <c r="P66" i="1"/>
  <c r="M66" i="1"/>
  <c r="L66" i="1"/>
  <c r="K66" i="1"/>
  <c r="H66" i="1"/>
  <c r="G66" i="1"/>
  <c r="F66" i="1"/>
  <c r="E66" i="1"/>
  <c r="W65" i="1"/>
  <c r="V65" i="1"/>
  <c r="U65" i="1"/>
  <c r="R65" i="1"/>
  <c r="Q65" i="1"/>
  <c r="P65" i="1"/>
  <c r="M65" i="1"/>
  <c r="L65" i="1"/>
  <c r="K65" i="1"/>
  <c r="H65" i="1"/>
  <c r="G65" i="1"/>
  <c r="F65" i="1"/>
  <c r="E65" i="1"/>
  <c r="U63" i="1"/>
  <c r="AN40" i="1"/>
  <c r="Q63" i="1"/>
  <c r="AM40" i="1"/>
  <c r="K63" i="1"/>
  <c r="AN32" i="1"/>
  <c r="G63" i="1"/>
  <c r="AM32" i="1"/>
  <c r="U41" i="1"/>
  <c r="AN72" i="1"/>
  <c r="Q41" i="1"/>
  <c r="AM72" i="1"/>
  <c r="K41" i="1"/>
  <c r="AN56" i="1"/>
  <c r="G41" i="1"/>
  <c r="AM56" i="1"/>
  <c r="Q19" i="1"/>
  <c r="AM104" i="1"/>
  <c r="G19" i="1"/>
  <c r="AM88" i="1"/>
  <c r="Q7" i="1"/>
  <c r="AM114" i="1"/>
  <c r="G7" i="1"/>
  <c r="AM106" i="1"/>
  <c r="AM14" i="1"/>
  <c r="AM18" i="1"/>
  <c r="AM12" i="1"/>
  <c r="AM20" i="1"/>
  <c r="AM16" i="1"/>
  <c r="AM13" i="1"/>
  <c r="AM17" i="1"/>
  <c r="AM21" i="1"/>
  <c r="AM23" i="1"/>
  <c r="AM25" i="1"/>
  <c r="AM27" i="1"/>
  <c r="AM29" i="1"/>
  <c r="AM31" i="1"/>
  <c r="AM33" i="1"/>
  <c r="AM35" i="1"/>
  <c r="AM37" i="1"/>
  <c r="AM39" i="1"/>
  <c r="AM41" i="1"/>
  <c r="AM43" i="1"/>
  <c r="AM45" i="1"/>
  <c r="AM47" i="1"/>
  <c r="AM49" i="1"/>
  <c r="AM51" i="1"/>
  <c r="AM53" i="1"/>
  <c r="AM55" i="1"/>
  <c r="AM57" i="1"/>
  <c r="AM59" i="1"/>
  <c r="AM61" i="1"/>
  <c r="AM63" i="1"/>
  <c r="AM65" i="1"/>
  <c r="AM67" i="1"/>
  <c r="AM69" i="1"/>
  <c r="AM71" i="1"/>
  <c r="AM73" i="1"/>
  <c r="AM77" i="1"/>
  <c r="AM81" i="1"/>
  <c r="AM85" i="1"/>
  <c r="AM89" i="1"/>
  <c r="AM93" i="1"/>
  <c r="AM97" i="1"/>
  <c r="AM101" i="1"/>
  <c r="AM105" i="1"/>
  <c r="AM109" i="1"/>
  <c r="AM113" i="1"/>
  <c r="AM117" i="1"/>
  <c r="AN11" i="1"/>
  <c r="AN13" i="1"/>
  <c r="AN15" i="1"/>
  <c r="AN17" i="1"/>
  <c r="AN19" i="1"/>
  <c r="AN21" i="1"/>
  <c r="AN23" i="1"/>
  <c r="AN25" i="1"/>
  <c r="AN27" i="1"/>
  <c r="AN29" i="1"/>
  <c r="AN31" i="1"/>
  <c r="AN33" i="1"/>
  <c r="AN35" i="1"/>
  <c r="AN37" i="1"/>
  <c r="AN39" i="1"/>
  <c r="AN41" i="1"/>
  <c r="AN43" i="1"/>
  <c r="AN45" i="1"/>
  <c r="AN47" i="1"/>
  <c r="AN49" i="1"/>
  <c r="AN51" i="1"/>
  <c r="AN53" i="1"/>
  <c r="AN55" i="1"/>
  <c r="AN57" i="1"/>
  <c r="AN59" i="1"/>
  <c r="AN61" i="1"/>
  <c r="AN63" i="1"/>
  <c r="AN65" i="1"/>
  <c r="AN67" i="1"/>
  <c r="AN69" i="1"/>
  <c r="AN71" i="1"/>
  <c r="AM74" i="1"/>
  <c r="AM78" i="1"/>
  <c r="AM82" i="1"/>
  <c r="AM86" i="1"/>
  <c r="AM90" i="1"/>
  <c r="AM94" i="1"/>
  <c r="AM98" i="1"/>
  <c r="AM102" i="1"/>
  <c r="AM112" i="1"/>
  <c r="AM108" i="1"/>
  <c r="AM120" i="1"/>
  <c r="AM116" i="1"/>
  <c r="AM22" i="1"/>
  <c r="AM26" i="1"/>
  <c r="AM28" i="1"/>
  <c r="AM30" i="1"/>
  <c r="AM34" i="1"/>
  <c r="AM36" i="1"/>
  <c r="AM38" i="1"/>
  <c r="AM42" i="1"/>
  <c r="AM44" i="1"/>
  <c r="AM46" i="1"/>
  <c r="AM48" i="1"/>
  <c r="AM50" i="1"/>
  <c r="AM52" i="1"/>
  <c r="AM54" i="1"/>
  <c r="AM58" i="1"/>
  <c r="AM60" i="1"/>
  <c r="AM62" i="1"/>
  <c r="AM64" i="1"/>
  <c r="AM66" i="1"/>
  <c r="AM68" i="1"/>
  <c r="AM70" i="1"/>
  <c r="AM75" i="1"/>
  <c r="AM79" i="1"/>
  <c r="AM83" i="1"/>
  <c r="AM87" i="1"/>
  <c r="AM91" i="1"/>
  <c r="AM95" i="1"/>
  <c r="AM99" i="1"/>
  <c r="AM103" i="1"/>
  <c r="AM111" i="1"/>
  <c r="AM107" i="1"/>
  <c r="AM119" i="1"/>
  <c r="AM115" i="1"/>
  <c r="AN14" i="1"/>
  <c r="AN18" i="1"/>
  <c r="AN22" i="1"/>
  <c r="AN26" i="1"/>
  <c r="AN28" i="1"/>
  <c r="AN30" i="1"/>
  <c r="AN34" i="1"/>
  <c r="AN36" i="1"/>
  <c r="AN38" i="1"/>
  <c r="AN42" i="1"/>
  <c r="AN44" i="1"/>
  <c r="AN46" i="1"/>
  <c r="AN48" i="1"/>
  <c r="AN50" i="1"/>
  <c r="AN52" i="1"/>
  <c r="AN54" i="1"/>
  <c r="AN58" i="1"/>
  <c r="AN60" i="1"/>
  <c r="AN62" i="1"/>
  <c r="AN64" i="1"/>
  <c r="AN66" i="1"/>
  <c r="AN68" i="1"/>
  <c r="AN70" i="1"/>
  <c r="AM76" i="1"/>
  <c r="AM80" i="1"/>
  <c r="AM84" i="1"/>
  <c r="AM92" i="1"/>
  <c r="AM96" i="1"/>
  <c r="AM100" i="1"/>
  <c r="AM110" i="1"/>
  <c r="AM118" i="1"/>
  <c r="W61" i="1"/>
  <c r="V61" i="1"/>
  <c r="U61" i="1"/>
  <c r="R61" i="1"/>
  <c r="Q61" i="1"/>
  <c r="P61" i="1"/>
  <c r="M61" i="1"/>
  <c r="L61" i="1"/>
  <c r="K61" i="1"/>
  <c r="H61" i="1"/>
  <c r="G61" i="1"/>
  <c r="F61" i="1"/>
  <c r="W60" i="1"/>
  <c r="V60" i="1"/>
  <c r="U60" i="1"/>
  <c r="R60" i="1"/>
  <c r="Q60" i="1"/>
  <c r="P60" i="1"/>
  <c r="M60" i="1"/>
  <c r="L60" i="1"/>
  <c r="K60" i="1"/>
  <c r="H60" i="1"/>
  <c r="G60" i="1"/>
  <c r="F60" i="1"/>
  <c r="W56" i="1"/>
  <c r="V56" i="1"/>
  <c r="U56" i="1"/>
  <c r="R56" i="1"/>
  <c r="Q56" i="1"/>
  <c r="P56" i="1"/>
  <c r="M56" i="1"/>
  <c r="L56" i="1"/>
  <c r="K56" i="1"/>
  <c r="H56" i="1"/>
  <c r="G56" i="1"/>
  <c r="F56" i="1"/>
  <c r="W55" i="1"/>
  <c r="V55" i="1"/>
  <c r="U55" i="1"/>
  <c r="R55" i="1"/>
  <c r="Q55" i="1"/>
  <c r="P55" i="1"/>
  <c r="M55" i="1"/>
  <c r="L55" i="1"/>
  <c r="K55" i="1"/>
  <c r="H55" i="1"/>
  <c r="G55" i="1"/>
  <c r="F55" i="1"/>
  <c r="W51" i="1"/>
  <c r="V51" i="1"/>
  <c r="U51" i="1"/>
  <c r="R51" i="1"/>
  <c r="Q51" i="1"/>
  <c r="P51" i="1"/>
  <c r="M51" i="1"/>
  <c r="L51" i="1"/>
  <c r="K51" i="1"/>
  <c r="H51" i="1"/>
  <c r="G51" i="1"/>
  <c r="F51" i="1"/>
  <c r="W50" i="1"/>
  <c r="V50" i="1"/>
  <c r="U50" i="1"/>
  <c r="R50" i="1"/>
  <c r="Q50" i="1"/>
  <c r="P50" i="1"/>
  <c r="M50" i="1"/>
  <c r="L50" i="1"/>
  <c r="K50" i="1"/>
  <c r="H50" i="1"/>
  <c r="G50" i="1"/>
  <c r="F50" i="1"/>
  <c r="W46" i="1"/>
  <c r="V46" i="1"/>
  <c r="U46" i="1"/>
  <c r="R46" i="1"/>
  <c r="Q46" i="1"/>
  <c r="P46" i="1"/>
  <c r="M46" i="1"/>
  <c r="L46" i="1"/>
  <c r="K46" i="1"/>
  <c r="H46" i="1"/>
  <c r="G46" i="1"/>
  <c r="F46" i="1"/>
  <c r="W45" i="1"/>
  <c r="V45" i="1"/>
  <c r="U45" i="1"/>
  <c r="R45" i="1"/>
  <c r="Q45" i="1"/>
  <c r="P45" i="1"/>
  <c r="M45" i="1"/>
  <c r="L45" i="1"/>
  <c r="K45" i="1"/>
  <c r="H45" i="1"/>
  <c r="G45" i="1"/>
  <c r="F45" i="1"/>
  <c r="W39" i="1"/>
  <c r="V39" i="1"/>
  <c r="U39" i="1"/>
  <c r="R39" i="1"/>
  <c r="Q39" i="1"/>
  <c r="P39" i="1"/>
  <c r="M39" i="1"/>
  <c r="L39" i="1"/>
  <c r="K39" i="1"/>
  <c r="H39" i="1"/>
  <c r="G39" i="1"/>
  <c r="F39" i="1"/>
  <c r="W34" i="1"/>
  <c r="V34" i="1"/>
  <c r="U34" i="1"/>
  <c r="R34" i="1"/>
  <c r="Q34" i="1"/>
  <c r="P34" i="1"/>
  <c r="M34" i="1"/>
  <c r="L34" i="1"/>
  <c r="K34" i="1"/>
  <c r="H34" i="1"/>
  <c r="G34" i="1"/>
  <c r="F34" i="1"/>
  <c r="H29" i="1"/>
  <c r="W29" i="1"/>
  <c r="V29" i="1"/>
  <c r="U29" i="1"/>
  <c r="R29" i="1"/>
  <c r="Q29" i="1"/>
  <c r="P29" i="1"/>
  <c r="M29" i="1"/>
  <c r="L29" i="1"/>
  <c r="K29" i="1"/>
  <c r="G29" i="1"/>
  <c r="F29" i="1"/>
  <c r="H24" i="1"/>
  <c r="W24" i="1"/>
  <c r="V24" i="1"/>
  <c r="U24" i="1"/>
  <c r="R24" i="1"/>
  <c r="Q24" i="1"/>
  <c r="P24" i="1"/>
  <c r="M24" i="1"/>
  <c r="L24" i="1"/>
  <c r="K24" i="1"/>
  <c r="G24" i="1"/>
  <c r="F24" i="1"/>
  <c r="AI105" i="1"/>
  <c r="AK120" i="1"/>
  <c r="AJ120" i="1"/>
  <c r="AH120" i="1"/>
  <c r="AK119" i="1"/>
  <c r="AJ119" i="1"/>
  <c r="AI119" i="1"/>
  <c r="AH119" i="1"/>
  <c r="AK118" i="1"/>
  <c r="AJ118" i="1"/>
  <c r="AI118" i="1"/>
  <c r="AH118" i="1"/>
  <c r="AK117" i="1"/>
  <c r="AJ117" i="1"/>
  <c r="AI117" i="1"/>
  <c r="AH117" i="1"/>
  <c r="AK116" i="1"/>
  <c r="AJ116" i="1"/>
  <c r="AI116" i="1"/>
  <c r="AH116" i="1"/>
  <c r="AK115" i="1"/>
  <c r="AJ115" i="1"/>
  <c r="AI115" i="1"/>
  <c r="AH115" i="1"/>
  <c r="AK114" i="1"/>
  <c r="AJ114" i="1"/>
  <c r="AI114" i="1"/>
  <c r="AH114" i="1"/>
  <c r="AK113" i="1"/>
  <c r="AJ113" i="1"/>
  <c r="AI113" i="1"/>
  <c r="AH113" i="1"/>
  <c r="AK112" i="1"/>
  <c r="AJ112" i="1"/>
  <c r="AI112" i="1"/>
  <c r="AH112" i="1"/>
  <c r="AK111" i="1"/>
  <c r="AJ111" i="1"/>
  <c r="AI111" i="1"/>
  <c r="AH111" i="1"/>
  <c r="AK110" i="1"/>
  <c r="AJ110" i="1"/>
  <c r="AI110" i="1"/>
  <c r="AH110" i="1"/>
  <c r="AK109" i="1"/>
  <c r="AJ109" i="1"/>
  <c r="AI109" i="1"/>
  <c r="AH109" i="1"/>
  <c r="AK108" i="1"/>
  <c r="AJ108" i="1"/>
  <c r="AI108" i="1"/>
  <c r="AH108" i="1"/>
  <c r="AK107" i="1"/>
  <c r="AJ107" i="1"/>
  <c r="AI107" i="1"/>
  <c r="AH107" i="1"/>
  <c r="AK106" i="1"/>
  <c r="AJ106" i="1"/>
  <c r="AI106" i="1"/>
  <c r="AH106" i="1"/>
  <c r="AK105" i="1"/>
  <c r="AJ105" i="1"/>
  <c r="AH105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9" i="1"/>
  <c r="AI104" i="1"/>
  <c r="AK104" i="1"/>
  <c r="AJ104" i="1"/>
  <c r="AK103" i="1"/>
  <c r="AJ103" i="1"/>
  <c r="AI103" i="1"/>
  <c r="AK102" i="1"/>
  <c r="AJ102" i="1"/>
  <c r="AI102" i="1"/>
  <c r="AK101" i="1"/>
  <c r="AJ101" i="1"/>
  <c r="AI101" i="1"/>
  <c r="AK100" i="1"/>
  <c r="AJ100" i="1"/>
  <c r="AI100" i="1"/>
  <c r="AK99" i="1"/>
  <c r="AJ99" i="1"/>
  <c r="AI99" i="1"/>
  <c r="AK98" i="1"/>
  <c r="AJ98" i="1"/>
  <c r="AI98" i="1"/>
  <c r="AK97" i="1"/>
  <c r="AJ97" i="1"/>
  <c r="AI97" i="1"/>
  <c r="AK96" i="1"/>
  <c r="AJ96" i="1"/>
  <c r="AI96" i="1"/>
  <c r="AK95" i="1"/>
  <c r="AJ95" i="1"/>
  <c r="AI95" i="1"/>
  <c r="AK94" i="1"/>
  <c r="AJ94" i="1"/>
  <c r="AI94" i="1"/>
  <c r="AK93" i="1"/>
  <c r="AJ93" i="1"/>
  <c r="AI93" i="1"/>
  <c r="AK92" i="1"/>
  <c r="AJ92" i="1"/>
  <c r="AI92" i="1"/>
  <c r="AK91" i="1"/>
  <c r="AJ91" i="1"/>
  <c r="AI91" i="1"/>
  <c r="AK90" i="1"/>
  <c r="AJ90" i="1"/>
  <c r="AI90" i="1"/>
  <c r="AK89" i="1"/>
  <c r="AJ89" i="1"/>
  <c r="AI89" i="1"/>
  <c r="AK88" i="1"/>
  <c r="AJ88" i="1"/>
  <c r="AI88" i="1"/>
  <c r="AK87" i="1"/>
  <c r="AJ87" i="1"/>
  <c r="AI87" i="1"/>
  <c r="AK86" i="1"/>
  <c r="AJ86" i="1"/>
  <c r="AI86" i="1"/>
  <c r="AK85" i="1"/>
  <c r="AJ85" i="1"/>
  <c r="AI85" i="1"/>
  <c r="AK84" i="1"/>
  <c r="AJ84" i="1"/>
  <c r="AI84" i="1"/>
  <c r="AK83" i="1"/>
  <c r="AJ83" i="1"/>
  <c r="AI83" i="1"/>
  <c r="AK82" i="1"/>
  <c r="AJ82" i="1"/>
  <c r="AI82" i="1"/>
  <c r="AK81" i="1"/>
  <c r="AJ81" i="1"/>
  <c r="AI81" i="1"/>
  <c r="AK80" i="1"/>
  <c r="AJ80" i="1"/>
  <c r="AI80" i="1"/>
  <c r="AK79" i="1"/>
  <c r="AJ79" i="1"/>
  <c r="AI79" i="1"/>
  <c r="AK78" i="1"/>
  <c r="AJ78" i="1"/>
  <c r="AI78" i="1"/>
  <c r="AK77" i="1"/>
  <c r="AJ77" i="1"/>
  <c r="AI77" i="1"/>
  <c r="AK76" i="1"/>
  <c r="AJ76" i="1"/>
  <c r="AI76" i="1"/>
  <c r="AK75" i="1"/>
  <c r="AJ75" i="1"/>
  <c r="AI75" i="1"/>
  <c r="AK74" i="1"/>
  <c r="AJ74" i="1"/>
  <c r="AI74" i="1"/>
  <c r="AK73" i="1"/>
  <c r="AJ73" i="1"/>
  <c r="AI73" i="1"/>
  <c r="AK72" i="1"/>
  <c r="AJ72" i="1"/>
  <c r="AI72" i="1"/>
  <c r="AK71" i="1"/>
  <c r="AJ71" i="1"/>
  <c r="AI71" i="1"/>
  <c r="AK70" i="1"/>
  <c r="AJ70" i="1"/>
  <c r="AI70" i="1"/>
  <c r="AK69" i="1"/>
  <c r="AJ69" i="1"/>
  <c r="AI69" i="1"/>
  <c r="AK68" i="1"/>
  <c r="AJ68" i="1"/>
  <c r="AI68" i="1"/>
  <c r="AK67" i="1"/>
  <c r="AJ67" i="1"/>
  <c r="AI67" i="1"/>
  <c r="AK66" i="1"/>
  <c r="AJ66" i="1"/>
  <c r="AI66" i="1"/>
  <c r="AK65" i="1"/>
  <c r="AJ65" i="1"/>
  <c r="AI65" i="1"/>
  <c r="AK64" i="1"/>
  <c r="AJ64" i="1"/>
  <c r="AI64" i="1"/>
  <c r="AK63" i="1"/>
  <c r="AJ63" i="1"/>
  <c r="AI63" i="1"/>
  <c r="AK62" i="1"/>
  <c r="AJ62" i="1"/>
  <c r="AI62" i="1"/>
  <c r="AK61" i="1"/>
  <c r="AJ61" i="1"/>
  <c r="AI61" i="1"/>
  <c r="AK60" i="1"/>
  <c r="AJ60" i="1"/>
  <c r="AI60" i="1"/>
  <c r="AK59" i="1"/>
  <c r="AJ59" i="1"/>
  <c r="AI59" i="1"/>
  <c r="AK58" i="1"/>
  <c r="AJ58" i="1"/>
  <c r="AI58" i="1"/>
  <c r="AK57" i="1"/>
  <c r="AJ57" i="1"/>
  <c r="AI57" i="1"/>
  <c r="AK56" i="1"/>
  <c r="AJ56" i="1"/>
  <c r="AI56" i="1"/>
  <c r="AK55" i="1"/>
  <c r="AJ55" i="1"/>
  <c r="AI55" i="1"/>
  <c r="AK54" i="1"/>
  <c r="AJ54" i="1"/>
  <c r="AI54" i="1"/>
  <c r="AK53" i="1"/>
  <c r="AJ53" i="1"/>
  <c r="AI53" i="1"/>
  <c r="AK52" i="1"/>
  <c r="AJ52" i="1"/>
  <c r="AI52" i="1"/>
  <c r="AK51" i="1"/>
  <c r="AJ51" i="1"/>
  <c r="AI51" i="1"/>
  <c r="AK50" i="1"/>
  <c r="AJ50" i="1"/>
  <c r="AI50" i="1"/>
  <c r="AK49" i="1"/>
  <c r="AJ49" i="1"/>
  <c r="AI49" i="1"/>
  <c r="AK48" i="1"/>
  <c r="AJ48" i="1"/>
  <c r="AI48" i="1"/>
  <c r="AK47" i="1"/>
  <c r="AJ47" i="1"/>
  <c r="AI47" i="1"/>
  <c r="AK46" i="1"/>
  <c r="AJ46" i="1"/>
  <c r="AI46" i="1"/>
  <c r="AK45" i="1"/>
  <c r="AJ45" i="1"/>
  <c r="AI45" i="1"/>
  <c r="AK44" i="1"/>
  <c r="AJ44" i="1"/>
  <c r="AI44" i="1"/>
  <c r="AK43" i="1"/>
  <c r="AJ43" i="1"/>
  <c r="AI43" i="1"/>
  <c r="AK42" i="1"/>
  <c r="AJ42" i="1"/>
  <c r="AI42" i="1"/>
  <c r="AK41" i="1"/>
  <c r="AJ41" i="1"/>
  <c r="AI41" i="1"/>
  <c r="AK40" i="1"/>
  <c r="AJ40" i="1"/>
  <c r="AI40" i="1"/>
  <c r="AK39" i="1"/>
  <c r="AJ39" i="1"/>
  <c r="AI39" i="1"/>
  <c r="AK38" i="1"/>
  <c r="AJ38" i="1"/>
  <c r="AI38" i="1"/>
  <c r="AK37" i="1"/>
  <c r="AJ37" i="1"/>
  <c r="AI37" i="1"/>
  <c r="AK36" i="1"/>
  <c r="AJ36" i="1"/>
  <c r="AI36" i="1"/>
  <c r="AK35" i="1"/>
  <c r="AJ35" i="1"/>
  <c r="AI35" i="1"/>
  <c r="AK34" i="1"/>
  <c r="AJ34" i="1"/>
  <c r="AI34" i="1"/>
  <c r="AK33" i="1"/>
  <c r="AJ33" i="1"/>
  <c r="AI33" i="1"/>
  <c r="AK32" i="1"/>
  <c r="AJ32" i="1"/>
  <c r="AI32" i="1"/>
  <c r="AK31" i="1"/>
  <c r="AJ31" i="1"/>
  <c r="AI31" i="1"/>
  <c r="AK30" i="1"/>
  <c r="AJ30" i="1"/>
  <c r="AI30" i="1"/>
  <c r="AK29" i="1"/>
  <c r="AJ29" i="1"/>
  <c r="AI29" i="1"/>
  <c r="AK28" i="1"/>
  <c r="AJ28" i="1"/>
  <c r="AI28" i="1"/>
  <c r="AK27" i="1"/>
  <c r="AJ27" i="1"/>
  <c r="AI27" i="1"/>
  <c r="AK26" i="1"/>
  <c r="AJ26" i="1"/>
  <c r="AI26" i="1"/>
  <c r="AK25" i="1"/>
  <c r="AJ25" i="1"/>
  <c r="AI25" i="1"/>
  <c r="AK24" i="1"/>
  <c r="AJ24" i="1"/>
  <c r="AI24" i="1"/>
  <c r="AK23" i="1"/>
  <c r="AJ23" i="1"/>
  <c r="AI23" i="1"/>
  <c r="AK22" i="1"/>
  <c r="AJ22" i="1"/>
  <c r="AI22" i="1"/>
  <c r="AK21" i="1"/>
  <c r="AJ21" i="1"/>
  <c r="AI21" i="1"/>
  <c r="AK20" i="1"/>
  <c r="AJ20" i="1"/>
  <c r="AI20" i="1"/>
  <c r="AK19" i="1"/>
  <c r="AJ19" i="1"/>
  <c r="AI19" i="1"/>
  <c r="AK18" i="1"/>
  <c r="AJ18" i="1"/>
  <c r="AI18" i="1"/>
  <c r="AK17" i="1"/>
  <c r="AJ17" i="1"/>
  <c r="AI17" i="1"/>
  <c r="AK16" i="1"/>
  <c r="AK15" i="1"/>
  <c r="AK14" i="1"/>
  <c r="AK13" i="1"/>
  <c r="AK12" i="1"/>
  <c r="AK11" i="1"/>
  <c r="AK10" i="1"/>
  <c r="AK9" i="1"/>
  <c r="AI13" i="1"/>
  <c r="AJ14" i="1"/>
  <c r="AI14" i="1"/>
  <c r="AJ15" i="1"/>
  <c r="AI15" i="1"/>
  <c r="AJ16" i="1"/>
  <c r="AI16" i="1"/>
  <c r="AI11" i="1"/>
  <c r="AJ10" i="1"/>
  <c r="AI10" i="1"/>
  <c r="AJ12" i="1"/>
  <c r="AI12" i="1"/>
  <c r="AJ9" i="1"/>
  <c r="K5" i="1"/>
  <c r="K4" i="1"/>
  <c r="K2" i="1"/>
  <c r="AJ13" i="1"/>
  <c r="AJ11" i="1"/>
  <c r="W59" i="1"/>
  <c r="W58" i="1"/>
  <c r="W54" i="1"/>
  <c r="W53" i="1"/>
  <c r="W49" i="1"/>
  <c r="W48" i="1"/>
  <c r="W44" i="1"/>
  <c r="W43" i="1"/>
  <c r="W38" i="1"/>
  <c r="W37" i="1"/>
  <c r="W36" i="1"/>
  <c r="W33" i="1"/>
  <c r="W32" i="1"/>
  <c r="W31" i="1"/>
  <c r="W28" i="1"/>
  <c r="W27" i="1"/>
  <c r="W26" i="1"/>
  <c r="W23" i="1"/>
  <c r="W22" i="1"/>
  <c r="W21" i="1"/>
  <c r="W17" i="1"/>
  <c r="W16" i="1"/>
  <c r="W15" i="1"/>
  <c r="W14" i="1"/>
  <c r="W12" i="1"/>
  <c r="W11" i="1"/>
  <c r="W10" i="1"/>
  <c r="W9" i="1"/>
  <c r="R59" i="1"/>
  <c r="R58" i="1"/>
  <c r="R54" i="1"/>
  <c r="R53" i="1"/>
  <c r="R49" i="1"/>
  <c r="R48" i="1"/>
  <c r="R44" i="1"/>
  <c r="R43" i="1"/>
  <c r="R38" i="1"/>
  <c r="R37" i="1"/>
  <c r="R36" i="1"/>
  <c r="R33" i="1"/>
  <c r="R32" i="1"/>
  <c r="R31" i="1"/>
  <c r="R28" i="1"/>
  <c r="R27" i="1"/>
  <c r="R26" i="1"/>
  <c r="R23" i="1"/>
  <c r="R22" i="1"/>
  <c r="R21" i="1"/>
  <c r="R17" i="1"/>
  <c r="R16" i="1"/>
  <c r="R15" i="1"/>
  <c r="R14" i="1"/>
  <c r="R12" i="1"/>
  <c r="R11" i="1"/>
  <c r="R10" i="1"/>
  <c r="R9" i="1"/>
  <c r="M59" i="1"/>
  <c r="M58" i="1"/>
  <c r="M54" i="1"/>
  <c r="M53" i="1"/>
  <c r="M49" i="1"/>
  <c r="M48" i="1"/>
  <c r="M44" i="1"/>
  <c r="M43" i="1"/>
  <c r="M38" i="1"/>
  <c r="M37" i="1"/>
  <c r="M36" i="1"/>
  <c r="M33" i="1"/>
  <c r="M32" i="1"/>
  <c r="M31" i="1"/>
  <c r="M28" i="1"/>
  <c r="M27" i="1"/>
  <c r="M26" i="1"/>
  <c r="M23" i="1"/>
  <c r="M22" i="1"/>
  <c r="M21" i="1"/>
  <c r="M17" i="1"/>
  <c r="M16" i="1"/>
  <c r="M15" i="1"/>
  <c r="M14" i="1"/>
  <c r="M12" i="1"/>
  <c r="M11" i="1"/>
  <c r="M10" i="1"/>
  <c r="M9" i="1"/>
  <c r="H59" i="1"/>
  <c r="H58" i="1"/>
  <c r="H54" i="1"/>
  <c r="H53" i="1"/>
  <c r="H49" i="1"/>
  <c r="H48" i="1"/>
  <c r="H44" i="1"/>
  <c r="H43" i="1"/>
  <c r="H38" i="1"/>
  <c r="H37" i="1"/>
  <c r="H36" i="1"/>
  <c r="H33" i="1"/>
  <c r="H32" i="1"/>
  <c r="H31" i="1"/>
  <c r="H28" i="1"/>
  <c r="H27" i="1"/>
  <c r="H26" i="1"/>
  <c r="H23" i="1"/>
  <c r="H22" i="1"/>
  <c r="H21" i="1"/>
  <c r="H17" i="1"/>
  <c r="H16" i="1"/>
  <c r="H15" i="1"/>
  <c r="H14" i="1"/>
  <c r="H12" i="1"/>
  <c r="H11" i="1"/>
  <c r="H10" i="1"/>
  <c r="H9" i="1"/>
  <c r="E61" i="1"/>
  <c r="E60" i="1"/>
  <c r="V59" i="1"/>
  <c r="Q59" i="1"/>
  <c r="L59" i="1"/>
  <c r="G59" i="1"/>
  <c r="E59" i="1"/>
  <c r="V58" i="1"/>
  <c r="Q58" i="1"/>
  <c r="L58" i="1"/>
  <c r="G58" i="1"/>
  <c r="E58" i="1"/>
  <c r="E56" i="1"/>
  <c r="E55" i="1"/>
  <c r="V54" i="1"/>
  <c r="Q54" i="1"/>
  <c r="L54" i="1"/>
  <c r="G54" i="1"/>
  <c r="E54" i="1"/>
  <c r="V53" i="1"/>
  <c r="Q53" i="1"/>
  <c r="L53" i="1"/>
  <c r="G53" i="1"/>
  <c r="E53" i="1"/>
  <c r="E51" i="1"/>
  <c r="E50" i="1"/>
  <c r="V49" i="1"/>
  <c r="Q49" i="1"/>
  <c r="L49" i="1"/>
  <c r="G49" i="1"/>
  <c r="E49" i="1"/>
  <c r="V48" i="1"/>
  <c r="Q48" i="1"/>
  <c r="L48" i="1"/>
  <c r="G48" i="1"/>
  <c r="E48" i="1"/>
  <c r="E46" i="1"/>
  <c r="E45" i="1"/>
  <c r="V44" i="1"/>
  <c r="Q44" i="1"/>
  <c r="L44" i="1"/>
  <c r="G44" i="1"/>
  <c r="E44" i="1"/>
  <c r="V43" i="1"/>
  <c r="Q43" i="1"/>
  <c r="L43" i="1"/>
  <c r="G43" i="1"/>
  <c r="E43" i="1"/>
  <c r="E39" i="1"/>
  <c r="V38" i="1"/>
  <c r="Q38" i="1"/>
  <c r="L38" i="1"/>
  <c r="G38" i="1"/>
  <c r="E38" i="1"/>
  <c r="V37" i="1"/>
  <c r="Q37" i="1"/>
  <c r="L37" i="1"/>
  <c r="G37" i="1"/>
  <c r="E37" i="1"/>
  <c r="V36" i="1"/>
  <c r="Q36" i="1"/>
  <c r="L36" i="1"/>
  <c r="G36" i="1"/>
  <c r="E36" i="1"/>
  <c r="E34" i="1"/>
  <c r="V33" i="1"/>
  <c r="Q33" i="1"/>
  <c r="L33" i="1"/>
  <c r="G33" i="1"/>
  <c r="E33" i="1"/>
  <c r="V32" i="1"/>
  <c r="Q32" i="1"/>
  <c r="L32" i="1"/>
  <c r="G32" i="1"/>
  <c r="E32" i="1"/>
  <c r="V31" i="1"/>
  <c r="Q31" i="1"/>
  <c r="L31" i="1"/>
  <c r="G31" i="1"/>
  <c r="E31" i="1"/>
  <c r="E29" i="1"/>
  <c r="V28" i="1"/>
  <c r="Q28" i="1"/>
  <c r="L28" i="1"/>
  <c r="G28" i="1"/>
  <c r="E28" i="1"/>
  <c r="V27" i="1"/>
  <c r="Q27" i="1"/>
  <c r="L27" i="1"/>
  <c r="G27" i="1"/>
  <c r="E27" i="1"/>
  <c r="V26" i="1"/>
  <c r="Q26" i="1"/>
  <c r="L26" i="1"/>
  <c r="G26" i="1"/>
  <c r="E26" i="1"/>
  <c r="E24" i="1"/>
  <c r="V23" i="1"/>
  <c r="Q23" i="1"/>
  <c r="L23" i="1"/>
  <c r="G23" i="1"/>
  <c r="E23" i="1"/>
  <c r="V22" i="1"/>
  <c r="Q22" i="1"/>
  <c r="L22" i="1"/>
  <c r="G22" i="1"/>
  <c r="E22" i="1"/>
  <c r="V21" i="1"/>
  <c r="Q21" i="1"/>
  <c r="L21" i="1"/>
  <c r="G21" i="1"/>
  <c r="E21" i="1"/>
  <c r="V17" i="1"/>
  <c r="Q17" i="1"/>
  <c r="L17" i="1"/>
  <c r="G17" i="1"/>
  <c r="E17" i="1"/>
  <c r="V16" i="1"/>
  <c r="Q16" i="1"/>
  <c r="L16" i="1"/>
  <c r="G16" i="1"/>
  <c r="E16" i="1"/>
  <c r="V15" i="1"/>
  <c r="Q15" i="1"/>
  <c r="L15" i="1"/>
  <c r="G15" i="1"/>
  <c r="E15" i="1"/>
  <c r="V14" i="1"/>
  <c r="Q14" i="1"/>
  <c r="L14" i="1"/>
  <c r="G14" i="1"/>
  <c r="E14" i="1"/>
  <c r="V12" i="1"/>
  <c r="Q12" i="1"/>
  <c r="L12" i="1"/>
  <c r="G12" i="1"/>
  <c r="E12" i="1"/>
  <c r="V11" i="1"/>
  <c r="Q11" i="1"/>
  <c r="L11" i="1"/>
  <c r="G11" i="1"/>
  <c r="E11" i="1"/>
  <c r="V10" i="1"/>
  <c r="Q10" i="1"/>
  <c r="L10" i="1"/>
  <c r="G10" i="1"/>
  <c r="E10" i="1"/>
  <c r="V9" i="1"/>
  <c r="Q9" i="1"/>
  <c r="L9" i="1"/>
  <c r="G9" i="1"/>
  <c r="E9" i="1"/>
  <c r="U59" i="1"/>
  <c r="P59" i="1"/>
  <c r="K59" i="1"/>
  <c r="F59" i="1"/>
  <c r="U58" i="1"/>
  <c r="P58" i="1"/>
  <c r="K58" i="1"/>
  <c r="F58" i="1"/>
  <c r="U54" i="1"/>
  <c r="P54" i="1"/>
  <c r="K54" i="1"/>
  <c r="F54" i="1"/>
  <c r="U53" i="1"/>
  <c r="P53" i="1"/>
  <c r="K53" i="1"/>
  <c r="F53" i="1"/>
  <c r="U49" i="1"/>
  <c r="P49" i="1"/>
  <c r="K49" i="1"/>
  <c r="F49" i="1"/>
  <c r="U48" i="1"/>
  <c r="P48" i="1"/>
  <c r="K48" i="1"/>
  <c r="F48" i="1"/>
  <c r="U44" i="1"/>
  <c r="P44" i="1"/>
  <c r="K44" i="1"/>
  <c r="F44" i="1"/>
  <c r="U43" i="1"/>
  <c r="P43" i="1"/>
  <c r="K43" i="1"/>
  <c r="F43" i="1"/>
  <c r="F38" i="1"/>
  <c r="U33" i="1"/>
  <c r="F33" i="1"/>
  <c r="F28" i="1"/>
  <c r="U23" i="1"/>
  <c r="U28" i="1"/>
  <c r="K23" i="1"/>
  <c r="U38" i="1"/>
  <c r="P38" i="1"/>
  <c r="F23" i="1"/>
  <c r="P28" i="1"/>
  <c r="K33" i="1"/>
  <c r="P33" i="1"/>
  <c r="K28" i="1"/>
  <c r="P23" i="1"/>
  <c r="K38" i="1"/>
  <c r="U37" i="1"/>
  <c r="P37" i="1"/>
  <c r="K37" i="1"/>
  <c r="F37" i="1"/>
  <c r="U36" i="1"/>
  <c r="P36" i="1"/>
  <c r="K36" i="1"/>
  <c r="F36" i="1"/>
  <c r="U32" i="1"/>
  <c r="P32" i="1"/>
  <c r="K32" i="1"/>
  <c r="F32" i="1"/>
  <c r="U31" i="1"/>
  <c r="P31" i="1"/>
  <c r="K31" i="1"/>
  <c r="F31" i="1"/>
  <c r="U27" i="1"/>
  <c r="P27" i="1"/>
  <c r="K27" i="1"/>
  <c r="F27" i="1"/>
  <c r="U26" i="1"/>
  <c r="P26" i="1"/>
  <c r="K26" i="1"/>
  <c r="F26" i="1"/>
  <c r="U22" i="1"/>
  <c r="P22" i="1"/>
  <c r="K22" i="1"/>
  <c r="F22" i="1"/>
  <c r="U21" i="1"/>
  <c r="P21" i="1"/>
  <c r="K21" i="1"/>
  <c r="F21" i="1"/>
  <c r="F17" i="1"/>
  <c r="F16" i="1"/>
  <c r="F15" i="1"/>
  <c r="F14" i="1"/>
  <c r="F12" i="1"/>
  <c r="F11" i="1"/>
  <c r="F10" i="1"/>
  <c r="F9" i="1"/>
  <c r="U17" i="1"/>
  <c r="P17" i="1"/>
  <c r="K17" i="1"/>
  <c r="U16" i="1"/>
  <c r="P16" i="1"/>
  <c r="K16" i="1"/>
  <c r="U15" i="1"/>
  <c r="P15" i="1"/>
  <c r="K15" i="1"/>
  <c r="U14" i="1"/>
  <c r="P14" i="1"/>
  <c r="K14" i="1"/>
  <c r="U12" i="1"/>
  <c r="P12" i="1"/>
  <c r="K12" i="1"/>
  <c r="U11" i="1"/>
  <c r="P11" i="1"/>
  <c r="K11" i="1"/>
  <c r="U10" i="1"/>
  <c r="P10" i="1"/>
  <c r="K10" i="1"/>
  <c r="U9" i="1"/>
  <c r="P9" i="1"/>
  <c r="K9" i="1"/>
</calcChain>
</file>

<file path=xl/sharedStrings.xml><?xml version="1.0" encoding="utf-8"?>
<sst xmlns="http://schemas.openxmlformats.org/spreadsheetml/2006/main" count="355" uniqueCount="209">
  <si>
    <t>ENTER DETAILS IN CELLS C2-9 BELOW</t>
  </si>
  <si>
    <t>Event Name &gt;</t>
  </si>
  <si>
    <t>Event Site &gt;</t>
  </si>
  <si>
    <t>Event Dates &gt;</t>
  </si>
  <si>
    <t>Colour Order #1&gt;</t>
  </si>
  <si>
    <t>Red</t>
  </si>
  <si>
    <t>ROUND of 112 (1st,2nd to next round)</t>
  </si>
  <si>
    <t>3rd=97th place</t>
  </si>
  <si>
    <t>pts</t>
  </si>
  <si>
    <t>4th=105th place</t>
  </si>
  <si>
    <t>Colour Order #2&gt;</t>
  </si>
  <si>
    <t>White</t>
  </si>
  <si>
    <t>H1</t>
  </si>
  <si>
    <t>H2</t>
  </si>
  <si>
    <t>H3</t>
  </si>
  <si>
    <t>H4</t>
  </si>
  <si>
    <t>Evt</t>
  </si>
  <si>
    <t>Colour Order #3&gt;</t>
  </si>
  <si>
    <t>Sd</t>
  </si>
  <si>
    <t>Colour Order #4&gt;</t>
  </si>
  <si>
    <t>No#</t>
  </si>
  <si>
    <t>Seed Order Below</t>
  </si>
  <si>
    <t>H5</t>
  </si>
  <si>
    <t>H6</t>
  </si>
  <si>
    <t>H7</t>
  </si>
  <si>
    <t>H8</t>
  </si>
  <si>
    <t>ROUND of 96 (1st,2nd to next round)</t>
  </si>
  <si>
    <t>3rd=65th place</t>
  </si>
  <si>
    <t>4th=81st place</t>
  </si>
  <si>
    <t>H9</t>
  </si>
  <si>
    <t>H10</t>
  </si>
  <si>
    <t>H11</t>
  </si>
  <si>
    <t>H12</t>
  </si>
  <si>
    <t>H13</t>
  </si>
  <si>
    <t>H14</t>
  </si>
  <si>
    <t>H15</t>
  </si>
  <si>
    <t>H16</t>
  </si>
  <si>
    <t xml:space="preserve">ROUND of 64 (1st,2nd to next round) </t>
  </si>
  <si>
    <t>3rd=33rd place</t>
  </si>
  <si>
    <t>4th=49th place</t>
  </si>
  <si>
    <t xml:space="preserve">ROUND of 32 (1st,2nd to Quarter-Finals) </t>
  </si>
  <si>
    <t>3rd=17th place</t>
  </si>
  <si>
    <t>4th=25th place</t>
  </si>
  <si>
    <t>QUARTER FINALS</t>
  </si>
  <si>
    <t>3rd=9th place</t>
  </si>
  <si>
    <t>4th=13th place</t>
  </si>
  <si>
    <t>QUARTER 1</t>
  </si>
  <si>
    <t>QUARTER 2</t>
  </si>
  <si>
    <t>QUARTER 3</t>
  </si>
  <si>
    <t>QUARTER 4</t>
  </si>
  <si>
    <t>SEMI-FINALS</t>
  </si>
  <si>
    <t>SEMI 1</t>
  </si>
  <si>
    <t>SEMI 2</t>
  </si>
  <si>
    <t>FINAL</t>
  </si>
  <si>
    <t>1st</t>
  </si>
  <si>
    <t>2nd</t>
  </si>
  <si>
    <t>ROUND of 16(1st,2nd to Quarter-Finals)</t>
  </si>
  <si>
    <t>2nd=5th place</t>
  </si>
  <si>
    <t>2nd=3rd place</t>
  </si>
  <si>
    <t>ID#</t>
  </si>
  <si>
    <t>WORLD SURF LEAGUE</t>
  </si>
  <si>
    <t>Evt#</t>
  </si>
  <si>
    <t>QS</t>
  </si>
  <si>
    <t>Enter $ amount below in C2</t>
  </si>
  <si>
    <t>Blue</t>
  </si>
  <si>
    <t>Green</t>
  </si>
  <si>
    <t>2020evt</t>
  </si>
  <si>
    <t>evt</t>
  </si>
  <si>
    <t>EventNo</t>
  </si>
  <si>
    <t>Name</t>
  </si>
  <si>
    <t>Nation</t>
  </si>
  <si>
    <t>MemberID</t>
  </si>
  <si>
    <t>Rank</t>
  </si>
  <si>
    <t>Points</t>
  </si>
  <si>
    <t>Prize</t>
  </si>
  <si>
    <t>Prize Money Total &gt;</t>
  </si>
  <si>
    <t>Azores Airlines Pro</t>
  </si>
  <si>
    <t>Praia Santa Barbara, Sao Miguel -Azores</t>
  </si>
  <si>
    <t>1-6 November, 2021</t>
  </si>
  <si>
    <t>QS5,000 Men's Event</t>
  </si>
  <si>
    <t>Ribeiro,Vasco</t>
  </si>
  <si>
    <t>PRT</t>
  </si>
  <si>
    <t>Duru,Joan</t>
  </si>
  <si>
    <t>FRA</t>
  </si>
  <si>
    <t>Boukhiam,Ramzi</t>
  </si>
  <si>
    <t>MAR</t>
  </si>
  <si>
    <t>Vaast,Kauli</t>
  </si>
  <si>
    <t>Bisso,Timothee</t>
  </si>
  <si>
    <t>Guilbaud,Tristan</t>
  </si>
  <si>
    <t>Quivront,Charly</t>
  </si>
  <si>
    <t>Vitoria,Ruben</t>
  </si>
  <si>
    <t>EUK</t>
  </si>
  <si>
    <t>Huscenot,Maxime</t>
  </si>
  <si>
    <t>Couzinet,Jorgann</t>
  </si>
  <si>
    <t>Larsonneur,Gaspard</t>
  </si>
  <si>
    <t>Debierre,Thomas</t>
  </si>
  <si>
    <t xml:space="preserve">Aranburu,Aritz </t>
  </si>
  <si>
    <t>ESP</t>
  </si>
  <si>
    <t>Criere,Andy</t>
  </si>
  <si>
    <t>Delahaye,Gatien</t>
  </si>
  <si>
    <t>Groen,Dylan</t>
  </si>
  <si>
    <t>DEU</t>
  </si>
  <si>
    <t>Mignot,Marco</t>
  </si>
  <si>
    <t>Becret,Justin</t>
  </si>
  <si>
    <t>Zubizarreta,Gony</t>
  </si>
  <si>
    <t>Lacomare,Marc</t>
  </si>
  <si>
    <t>Romero,Vicente</t>
  </si>
  <si>
    <t>Gomez,Dorian</t>
  </si>
  <si>
    <t>Carrique,Tiago</t>
  </si>
  <si>
    <t>Ledee,Thomas</t>
  </si>
  <si>
    <t>Gonzalez,Jonathan</t>
  </si>
  <si>
    <t>CNY</t>
  </si>
  <si>
    <t>Etienne,Leo-Paul</t>
  </si>
  <si>
    <t>Jensen,Lenni</t>
  </si>
  <si>
    <t>Glatzer,Leon</t>
  </si>
  <si>
    <t>Fonseca,Guilherme</t>
  </si>
  <si>
    <t>Guerin,Kyllian</t>
  </si>
  <si>
    <t>Correia,Jacome</t>
  </si>
  <si>
    <t>Silveira,Lucas</t>
  </si>
  <si>
    <t>BRA</t>
  </si>
  <si>
    <t xml:space="preserve">Henrique,Pedro </t>
  </si>
  <si>
    <t>Amatriain,Adur</t>
  </si>
  <si>
    <t>Crozon,Mathis</t>
  </si>
  <si>
    <t>Bergwinkl,Arne</t>
  </si>
  <si>
    <t>Pena,Yael</t>
  </si>
  <si>
    <t>Distinguin,Paul Cesar</t>
  </si>
  <si>
    <t>Renan,Grainville</t>
  </si>
  <si>
    <t>Dominguez,Yago</t>
  </si>
  <si>
    <t>Diaz,Luis</t>
  </si>
  <si>
    <t>Cavallini,Enzo</t>
  </si>
  <si>
    <t>Ledee,Noe</t>
  </si>
  <si>
    <t>Garitaonandia,Bitor</t>
  </si>
  <si>
    <t>Piter,Sam</t>
  </si>
  <si>
    <t>Perloiro,Luis</t>
  </si>
  <si>
    <t>Bouchgua,Teva</t>
  </si>
  <si>
    <t>Blouin,Erwan</t>
  </si>
  <si>
    <t>Martins,Diogo</t>
  </si>
  <si>
    <t>Batista,Luizhalley</t>
  </si>
  <si>
    <t>McDaid,Gearoid</t>
  </si>
  <si>
    <t>IRL</t>
  </si>
  <si>
    <t>Suarez,Kike</t>
  </si>
  <si>
    <t>Portelli,Cristian</t>
  </si>
  <si>
    <t>SWE</t>
  </si>
  <si>
    <t>Pyrrait,Henrique</t>
  </si>
  <si>
    <t>Coelho,Pedro</t>
  </si>
  <si>
    <t>Dillon,Luke</t>
  </si>
  <si>
    <t>GBR</t>
  </si>
  <si>
    <t>Blanco,Miguel</t>
  </si>
  <si>
    <t>Chaves,Joaquim</t>
  </si>
  <si>
    <t>Fernandes,Eduardo</t>
  </si>
  <si>
    <t>Ribeiro,Guilherme</t>
  </si>
  <si>
    <t>Carrasco,Martim</t>
  </si>
  <si>
    <t>Almeida,Francisco</t>
  </si>
  <si>
    <t>Vizcarguenaga,Markel</t>
  </si>
  <si>
    <t>Bormann,Raul</t>
  </si>
  <si>
    <t>Garcia,Nestor</t>
  </si>
  <si>
    <t>Langdon-Dark,Patrick</t>
  </si>
  <si>
    <t>Nogues,Luan</t>
  </si>
  <si>
    <t>Lazzarini,Francesco</t>
  </si>
  <si>
    <t>ITA</t>
  </si>
  <si>
    <t>Calatri,Matteo</t>
  </si>
  <si>
    <t>Uziel,Uri</t>
  </si>
  <si>
    <t>ISR</t>
  </si>
  <si>
    <t>Souza,Caina</t>
  </si>
  <si>
    <t>Strong,Arran</t>
  </si>
  <si>
    <t>Vandewalle,Dean</t>
  </si>
  <si>
    <t>BEL</t>
  </si>
  <si>
    <t>Nicol,Logan</t>
  </si>
  <si>
    <t>Nikritin,Siam</t>
  </si>
  <si>
    <t>Toyon,Adrien</t>
  </si>
  <si>
    <t>Cordeiro,Diego</t>
  </si>
  <si>
    <t>Lipke,Marlon</t>
  </si>
  <si>
    <t>Rafaeli,Amir</t>
  </si>
  <si>
    <t>Martin,Charles</t>
  </si>
  <si>
    <t>Antunes,Afonso</t>
  </si>
  <si>
    <t>Amatriain,Iker</t>
  </si>
  <si>
    <t>Triglone,Jaymes</t>
  </si>
  <si>
    <t>AUS</t>
  </si>
  <si>
    <t>Teichner,Marco</t>
  </si>
  <si>
    <t>Papa,Edoardo</t>
  </si>
  <si>
    <t>Champalimaud,Jose</t>
  </si>
  <si>
    <t>Paulet,Nicolas</t>
  </si>
  <si>
    <t>Vieira,Goncalo</t>
  </si>
  <si>
    <t>Elter,Tim</t>
  </si>
  <si>
    <t>Queimado,Francisco</t>
  </si>
  <si>
    <t>Kahiha,Manakei</t>
  </si>
  <si>
    <t>PYF</t>
  </si>
  <si>
    <t>Lamothe,Pierre</t>
  </si>
  <si>
    <t>Norman,Stanley</t>
  </si>
  <si>
    <t>Cabrera,Jose Maria</t>
  </si>
  <si>
    <t>Duvignac,Vincent</t>
  </si>
  <si>
    <t>Zinger,Gal</t>
  </si>
  <si>
    <t>Braye,Mihimana</t>
  </si>
  <si>
    <t>Dominguez Requena,Moises</t>
  </si>
  <si>
    <t>Acevedo Verde,Juan David</t>
  </si>
  <si>
    <t>Avdeev,Nikita</t>
  </si>
  <si>
    <t>RUS</t>
  </si>
  <si>
    <t>Trigueros,Iker</t>
  </si>
  <si>
    <t>Nobrega,Daniel</t>
  </si>
  <si>
    <t>Mendonca,Joao</t>
  </si>
  <si>
    <t>Fontaine,Ian</t>
  </si>
  <si>
    <t>Amir,Yonatan</t>
  </si>
  <si>
    <t>Trigo,Jacobo</t>
  </si>
  <si>
    <t>Des Bouillons,Jean</t>
  </si>
  <si>
    <t>D'Amico,Roberto</t>
  </si>
  <si>
    <t>Donegan Santos,Conor</t>
  </si>
  <si>
    <t>Kainalo,Ryan</t>
  </si>
  <si>
    <t>Cancellations</t>
  </si>
  <si>
    <t>Viegas,Diogo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</si>
</sst>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#,##0_);\(&quot;$&quot;#,##0\)"/>
    <numFmt numFmtId="164" formatCode="&quot;$&quot;#,##0"/>
  </numFmts>
  <fonts count="4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2" fontId="1" fillId="0" borderId="4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5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1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5" fontId="1" fillId="0" borderId="0" xfId="0" applyNumberFormat="1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254000</xdr:colOff>
      <xdr:row>0</xdr:row>
      <xdr:rowOff>88900</xdr:rowOff>
    </xdr:from>
    <xdr:to>
      <xdr:col>20</xdr:col>
      <xdr:colOff>965200</xdr:colOff>
      <xdr:row>5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7FB3F1-7B0C-9049-B029-E0D00C9E333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214100" y="88900"/>
          <a:ext cx="711200" cy="609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123"/>
  <sheetViews>
    <sheetView tabSelected="1" zoomScale="110" zoomScaleNormal="110" workbookViewId="0">
      <selection activeCell="B36" sqref="B36"/>
    </sheetView>
  </sheetViews>
  <sheetFormatPr baseColWidth="10" defaultColWidth="10.83203125" defaultRowHeight="10" customHeight="1" x14ac:dyDescent="0.15"/>
  <cols>
    <col min="1" max="1" width="7" style="1" customWidth="1"/>
    <col min="2" max="2" width="14" style="1" customWidth="1"/>
    <col min="3" max="3" width="5" style="1" customWidth="1"/>
    <col min="4" max="4" width="4.83203125" style="1" bestFit="1" customWidth="1"/>
    <col min="5" max="5" width="5.1640625" style="5" customWidth="1"/>
    <col min="6" max="6" width="14.1640625" style="2" customWidth="1"/>
    <col min="7" max="7" width="4.1640625" style="2" customWidth="1"/>
    <col min="8" max="8" width="4.83203125" style="2" hidden="1" customWidth="1"/>
    <col min="9" max="9" width="1.6640625" style="2" customWidth="1"/>
    <col min="10" max="10" width="2.83203125" style="2" customWidth="1"/>
    <col min="11" max="11" width="14.1640625" style="2" customWidth="1"/>
    <col min="12" max="12" width="6.6640625" style="2" bestFit="1" customWidth="1"/>
    <col min="13" max="13" width="4.5" style="2" hidden="1" customWidth="1"/>
    <col min="14" max="14" width="1.6640625" style="2" customWidth="1"/>
    <col min="15" max="15" width="1.83203125" style="2" customWidth="1"/>
    <col min="16" max="16" width="18.83203125" style="2" bestFit="1" customWidth="1"/>
    <col min="17" max="17" width="4.1640625" style="2" customWidth="1"/>
    <col min="18" max="18" width="4.5" style="2" hidden="1" customWidth="1"/>
    <col min="19" max="19" width="1.6640625" style="2" customWidth="1"/>
    <col min="20" max="20" width="2.83203125" style="2" customWidth="1"/>
    <col min="21" max="21" width="14.1640625" style="2" customWidth="1"/>
    <col min="22" max="22" width="4.1640625" style="2" customWidth="1"/>
    <col min="23" max="23" width="4.5" style="2" hidden="1" customWidth="1"/>
    <col min="24" max="24" width="1.6640625" style="2" customWidth="1"/>
    <col min="25" max="25" width="10.83203125" style="1"/>
    <col min="26" max="26" width="12" style="1" customWidth="1"/>
    <col min="27" max="27" width="3.6640625" style="1" bestFit="1" customWidth="1"/>
    <col min="28" max="28" width="4.83203125" style="1" bestFit="1" customWidth="1"/>
    <col min="29" max="33" width="10.83203125" style="1"/>
    <col min="34" max="34" width="7" style="1" bestFit="1" customWidth="1"/>
    <col min="35" max="35" width="14.33203125" style="1" bestFit="1" customWidth="1"/>
    <col min="36" max="36" width="4.83203125" style="1" bestFit="1" customWidth="1"/>
    <col min="37" max="37" width="7.1640625" style="1" bestFit="1" customWidth="1"/>
    <col min="38" max="38" width="4" style="1" bestFit="1" customWidth="1"/>
    <col min="39" max="39" width="4.6640625" style="1" bestFit="1" customWidth="1"/>
    <col min="40" max="40" width="4.5" style="1" bestFit="1" customWidth="1"/>
    <col min="41" max="16384" width="10.83203125" style="1"/>
  </cols>
  <sheetData>
    <row r="1" spans="1:40" ht="12" customHeight="1" x14ac:dyDescent="0.15">
      <c r="B1" s="23" t="s">
        <v>0</v>
      </c>
      <c r="C1" s="1" t="s">
        <v>63</v>
      </c>
      <c r="E1" s="15" t="s">
        <v>62</v>
      </c>
      <c r="F1" s="1"/>
      <c r="K1" s="35" t="s">
        <v>60</v>
      </c>
      <c r="L1" s="35"/>
      <c r="M1" s="35"/>
      <c r="N1" s="35"/>
      <c r="O1" s="35"/>
      <c r="P1" s="35"/>
      <c r="AH1" s="26" t="s">
        <v>66</v>
      </c>
      <c r="AI1" s="26">
        <v>2021</v>
      </c>
      <c r="AJ1" s="26" t="s">
        <v>67</v>
      </c>
    </row>
    <row r="2" spans="1:40" ht="10" customHeight="1" x14ac:dyDescent="0.15">
      <c r="A2" s="2"/>
      <c r="B2" s="24" t="s">
        <v>75</v>
      </c>
      <c r="C2" s="24">
        <v>50000</v>
      </c>
      <c r="D2" s="2"/>
      <c r="E2" s="2">
        <v>5000</v>
      </c>
      <c r="F2" s="1"/>
      <c r="K2" s="36" t="str">
        <f>C3</f>
        <v>Azores Airlines Pro</v>
      </c>
      <c r="L2" s="36"/>
      <c r="M2" s="36"/>
      <c r="N2" s="36"/>
      <c r="O2" s="36"/>
      <c r="P2" s="36"/>
    </row>
    <row r="3" spans="1:40" ht="10" customHeight="1" x14ac:dyDescent="0.15">
      <c r="A3" s="2"/>
      <c r="B3" s="24" t="s">
        <v>1</v>
      </c>
      <c r="C3" s="2" t="s">
        <v>76</v>
      </c>
      <c r="D3" s="2"/>
      <c r="E3" s="2" t="s">
        <v>61</v>
      </c>
      <c r="K3" s="37" t="s">
        <v>79</v>
      </c>
      <c r="L3" s="37"/>
      <c r="M3" s="37"/>
      <c r="N3" s="37"/>
      <c r="O3" s="37"/>
      <c r="P3" s="37"/>
    </row>
    <row r="4" spans="1:40" ht="10" customHeight="1" x14ac:dyDescent="0.15">
      <c r="B4" s="24" t="s">
        <v>2</v>
      </c>
      <c r="C4" s="2" t="s">
        <v>77</v>
      </c>
      <c r="D4" s="2"/>
      <c r="E4" s="2">
        <v>52</v>
      </c>
      <c r="K4" s="36" t="str">
        <f>C4</f>
        <v>Praia Santa Barbara, Sao Miguel -Azores</v>
      </c>
      <c r="L4" s="36"/>
      <c r="M4" s="36"/>
      <c r="N4" s="36"/>
      <c r="O4" s="36"/>
      <c r="P4" s="36"/>
    </row>
    <row r="5" spans="1:40" ht="10" customHeight="1" x14ac:dyDescent="0.15">
      <c r="B5" s="24" t="s">
        <v>3</v>
      </c>
      <c r="C5" s="2" t="s">
        <v>78</v>
      </c>
      <c r="E5" s="2"/>
      <c r="F5" s="3"/>
      <c r="K5" s="36" t="str">
        <f>C5</f>
        <v>1-6 November, 2021</v>
      </c>
      <c r="L5" s="36"/>
      <c r="M5" s="36"/>
      <c r="N5" s="36"/>
      <c r="O5" s="36"/>
      <c r="P5" s="36"/>
    </row>
    <row r="6" spans="1:40" ht="10" customHeight="1" x14ac:dyDescent="0.15">
      <c r="A6" s="2"/>
      <c r="B6" s="24" t="s">
        <v>4</v>
      </c>
      <c r="C6" s="2" t="s">
        <v>5</v>
      </c>
      <c r="E6" s="1" t="s">
        <v>6</v>
      </c>
      <c r="F6" s="1"/>
      <c r="G6" s="1"/>
      <c r="H6" s="1"/>
      <c r="I6" s="1"/>
      <c r="J6" s="1"/>
      <c r="K6" s="4"/>
      <c r="L6" s="1"/>
      <c r="M6" s="1"/>
      <c r="N6" s="1"/>
      <c r="O6" s="1"/>
      <c r="P6" s="4"/>
      <c r="Q6" s="1"/>
      <c r="R6" s="1"/>
      <c r="S6" s="1"/>
      <c r="T6" s="1"/>
      <c r="U6" s="1"/>
      <c r="V6" s="1"/>
      <c r="W6" s="1"/>
      <c r="X6" s="1"/>
    </row>
    <row r="7" spans="1:40" ht="10" customHeight="1" x14ac:dyDescent="0.15">
      <c r="A7" s="2"/>
      <c r="B7" s="24" t="s">
        <v>10</v>
      </c>
      <c r="C7" s="2" t="s">
        <v>64</v>
      </c>
      <c r="E7" s="1"/>
      <c r="F7" s="4" t="s">
        <v>7</v>
      </c>
      <c r="G7" s="1">
        <f>IF($E$2=1000,20,IF($E$2=3000,60,IF($E$2=5000,100,"")))</f>
        <v>100</v>
      </c>
      <c r="H7" s="1"/>
      <c r="I7" s="1" t="s">
        <v>8</v>
      </c>
      <c r="J7" s="1"/>
      <c r="K7" s="4"/>
      <c r="L7" s="1"/>
      <c r="M7" s="1"/>
      <c r="N7" s="1"/>
      <c r="O7" s="1"/>
      <c r="P7" s="4" t="s">
        <v>9</v>
      </c>
      <c r="Q7" s="1">
        <f>IF($E$2=1000,14,IF($E$2=3000,42,IF($E$2=5000,70,"")))</f>
        <v>70</v>
      </c>
      <c r="R7" s="1"/>
      <c r="S7" s="1" t="s">
        <v>8</v>
      </c>
      <c r="T7" s="1"/>
      <c r="U7" s="1"/>
      <c r="V7" s="1"/>
      <c r="W7" s="1"/>
      <c r="X7" s="1"/>
    </row>
    <row r="8" spans="1:40" ht="10" customHeight="1" x14ac:dyDescent="0.15">
      <c r="A8" s="2" t="s">
        <v>16</v>
      </c>
      <c r="B8" s="24" t="s">
        <v>17</v>
      </c>
      <c r="C8" s="2" t="s">
        <v>11</v>
      </c>
      <c r="F8" s="2" t="s">
        <v>12</v>
      </c>
      <c r="K8" s="2" t="s">
        <v>13</v>
      </c>
      <c r="P8" s="2" t="s">
        <v>14</v>
      </c>
      <c r="U8" s="2" t="s">
        <v>15</v>
      </c>
      <c r="Z8" s="23" t="s">
        <v>207</v>
      </c>
      <c r="AH8" s="27" t="s">
        <v>68</v>
      </c>
      <c r="AI8" s="27" t="s">
        <v>69</v>
      </c>
      <c r="AJ8" s="27" t="s">
        <v>70</v>
      </c>
      <c r="AK8" s="27" t="s">
        <v>71</v>
      </c>
      <c r="AL8" s="27" t="s">
        <v>72</v>
      </c>
      <c r="AM8" s="27" t="s">
        <v>73</v>
      </c>
      <c r="AN8" s="27" t="s">
        <v>74</v>
      </c>
    </row>
    <row r="9" spans="1:40" ht="10" customHeight="1" x14ac:dyDescent="0.15">
      <c r="A9" s="2" t="s">
        <v>18</v>
      </c>
      <c r="B9" s="24" t="s">
        <v>19</v>
      </c>
      <c r="C9" s="2" t="s">
        <v>65</v>
      </c>
      <c r="E9" s="5" t="str">
        <f>C6</f>
        <v>Red</v>
      </c>
      <c r="F9" s="6" t="str">
        <f>$B$91</f>
        <v>Martin,Charles</v>
      </c>
      <c r="G9" s="7" t="str">
        <f>C91</f>
        <v>FRA</v>
      </c>
      <c r="H9" s="7">
        <f>D91</f>
        <v>299</v>
      </c>
      <c r="I9" s="8"/>
      <c r="K9" s="6" t="str">
        <f>$B$99</f>
        <v>Vieira,Goncalo</v>
      </c>
      <c r="L9" s="7" t="str">
        <f>C99</f>
        <v>PRT</v>
      </c>
      <c r="M9" s="7">
        <f>D99</f>
        <v>10413</v>
      </c>
      <c r="N9" s="8"/>
      <c r="P9" s="6" t="str">
        <f>$B$103</f>
        <v>Lamothe,Pierre</v>
      </c>
      <c r="Q9" s="7" t="str">
        <f>C103</f>
        <v>FRA</v>
      </c>
      <c r="R9" s="7">
        <f>D103</f>
        <v>13628</v>
      </c>
      <c r="S9" s="8"/>
      <c r="U9" s="6" t="str">
        <f>$B$102</f>
        <v>Kahiha,Manakei</v>
      </c>
      <c r="V9" s="7" t="str">
        <f>C102</f>
        <v>PYF</v>
      </c>
      <c r="W9" s="7">
        <f>D102</f>
        <v>12388</v>
      </c>
      <c r="X9" s="8"/>
      <c r="Z9" s="1" t="s">
        <v>199</v>
      </c>
      <c r="AA9" s="33" t="s">
        <v>81</v>
      </c>
      <c r="AB9" s="15">
        <v>10494</v>
      </c>
      <c r="AH9" s="26" t="str">
        <f>$AI$1&amp;$AJ$1&amp;$E$4</f>
        <v>2021evt52</v>
      </c>
      <c r="AI9" s="28">
        <f>IF(X89=1,U89,(IF(X90=1,U90,)))</f>
        <v>0</v>
      </c>
      <c r="AJ9" s="28">
        <f>IF(X89=1,V89,(IF(X90=1,V90,)))</f>
        <v>0</v>
      </c>
      <c r="AK9" s="28">
        <f>IF(X89=1,W89,(IF(X90=1,W90,)))</f>
        <v>0</v>
      </c>
      <c r="AL9" s="27">
        <v>1</v>
      </c>
      <c r="AM9" s="27">
        <f>$K$92</f>
        <v>5000</v>
      </c>
      <c r="AN9" s="29">
        <f>$L$92</f>
        <v>10000</v>
      </c>
    </row>
    <row r="10" spans="1:40" ht="10" customHeight="1" x14ac:dyDescent="0.15">
      <c r="A10" s="2" t="s">
        <v>20</v>
      </c>
      <c r="B10" s="24" t="s">
        <v>21</v>
      </c>
      <c r="D10" s="1" t="s">
        <v>59</v>
      </c>
      <c r="E10" s="5" t="str">
        <f>C7</f>
        <v>Blue</v>
      </c>
      <c r="F10" s="9" t="str">
        <f>$B$106</f>
        <v>Duvignac,Vincent</v>
      </c>
      <c r="G10" s="10" t="str">
        <f>C106</f>
        <v>FRA</v>
      </c>
      <c r="H10" s="10">
        <f>D106</f>
        <v>1925</v>
      </c>
      <c r="I10" s="11"/>
      <c r="K10" s="9" t="str">
        <f>$B$98</f>
        <v>Paulet,Nicolas</v>
      </c>
      <c r="L10" s="10" t="str">
        <f>C98</f>
        <v>FRA</v>
      </c>
      <c r="M10" s="10">
        <f>D98</f>
        <v>11612</v>
      </c>
      <c r="N10" s="11"/>
      <c r="P10" s="9" t="str">
        <f>$B$94</f>
        <v>Triglone,Jaymes</v>
      </c>
      <c r="Q10" s="10" t="str">
        <f>C94</f>
        <v>AUS</v>
      </c>
      <c r="R10" s="10">
        <f>D94</f>
        <v>5562</v>
      </c>
      <c r="S10" s="11"/>
      <c r="U10" s="9" t="str">
        <f>$B$95</f>
        <v>Teichner,Marco</v>
      </c>
      <c r="V10" s="10" t="str">
        <f>C95</f>
        <v>DEU</v>
      </c>
      <c r="W10" s="10">
        <f>D95</f>
        <v>10665</v>
      </c>
      <c r="X10" s="11"/>
      <c r="Z10" s="1" t="s">
        <v>204</v>
      </c>
      <c r="AA10" s="34" t="s">
        <v>159</v>
      </c>
      <c r="AB10" s="34">
        <v>1566</v>
      </c>
      <c r="AH10" s="26" t="str">
        <f t="shared" ref="AH10:AH73" si="0">$AI$1&amp;$AJ$1&amp;$E$4</f>
        <v>2021evt52</v>
      </c>
      <c r="AI10" s="28">
        <f>IF(X89=2,U89,(IF(X90=2,U90,)))</f>
        <v>0</v>
      </c>
      <c r="AJ10" s="28">
        <f>IF(X89=2,V89,(IF(X90=2,V90,)))</f>
        <v>0</v>
      </c>
      <c r="AK10" s="28">
        <f>IF(X89=2,W89,(IF(X90=2,W90,)))</f>
        <v>0</v>
      </c>
      <c r="AL10" s="27">
        <v>2</v>
      </c>
      <c r="AM10" s="27">
        <f>$K$93</f>
        <v>4000</v>
      </c>
      <c r="AN10" s="29">
        <f>$L$93</f>
        <v>5000</v>
      </c>
    </row>
    <row r="11" spans="1:40" ht="10" customHeight="1" x14ac:dyDescent="0.15">
      <c r="A11" s="1">
        <v>1</v>
      </c>
      <c r="B11" s="1" t="s">
        <v>80</v>
      </c>
      <c r="C11" s="33" t="s">
        <v>81</v>
      </c>
      <c r="D11" s="33">
        <v>1917</v>
      </c>
      <c r="E11" s="5" t="str">
        <f>C8</f>
        <v>White</v>
      </c>
      <c r="F11" s="9" t="str">
        <f>$B$107</f>
        <v>Zinger,Gal</v>
      </c>
      <c r="G11" s="10" t="str">
        <f>C107</f>
        <v>ISR</v>
      </c>
      <c r="H11" s="10">
        <f>D107</f>
        <v>10192</v>
      </c>
      <c r="I11" s="11"/>
      <c r="K11" s="9" t="str">
        <f>$B$114</f>
        <v>Fontaine,Ian</v>
      </c>
      <c r="L11" s="10" t="str">
        <f>C114</f>
        <v>FRA</v>
      </c>
      <c r="M11" s="10">
        <f>D114</f>
        <v>787</v>
      </c>
      <c r="N11" s="11"/>
      <c r="P11" s="9" t="str">
        <f>$B$110</f>
        <v>Acevedo Verde,Juan David</v>
      </c>
      <c r="Q11" s="10" t="str">
        <f>C110</f>
        <v>ESP</v>
      </c>
      <c r="R11" s="10">
        <f>D110</f>
        <v>13764</v>
      </c>
      <c r="S11" s="11"/>
      <c r="U11" s="9" t="str">
        <f>$B$111</f>
        <v>Avdeev,Nikita</v>
      </c>
      <c r="V11" s="10" t="str">
        <f>C111</f>
        <v>RUS</v>
      </c>
      <c r="W11" s="10">
        <f>D111</f>
        <v>11314</v>
      </c>
      <c r="X11" s="11"/>
      <c r="AH11" s="26" t="str">
        <f t="shared" si="0"/>
        <v>2021evt52</v>
      </c>
      <c r="AI11" s="28">
        <f>IF(N89=2,K89,(IF(N90=2,K90,)))</f>
        <v>0</v>
      </c>
      <c r="AJ11" s="28">
        <f>IF(N89=2,L89,(IF(N90=2,L90,)))</f>
        <v>0</v>
      </c>
      <c r="AK11" s="28">
        <f>IF(N89=2,M89,(IF(N90=2,M90,)))</f>
        <v>0</v>
      </c>
      <c r="AL11" s="27">
        <v>3</v>
      </c>
      <c r="AM11" s="27">
        <f>$G$87</f>
        <v>3250</v>
      </c>
      <c r="AN11" s="29">
        <f>$K$87</f>
        <v>2500</v>
      </c>
    </row>
    <row r="12" spans="1:40" ht="10" customHeight="1" x14ac:dyDescent="0.15">
      <c r="A12" s="1">
        <v>2</v>
      </c>
      <c r="B12" s="1" t="s">
        <v>82</v>
      </c>
      <c r="C12" s="33" t="s">
        <v>83</v>
      </c>
      <c r="D12" s="33">
        <v>844</v>
      </c>
      <c r="E12" s="5" t="str">
        <f>C9</f>
        <v>Green</v>
      </c>
      <c r="F12" s="12">
        <f>$B$122</f>
        <v>0</v>
      </c>
      <c r="G12" s="13">
        <f>C122</f>
        <v>0</v>
      </c>
      <c r="H12" s="13">
        <f>D122</f>
        <v>0</v>
      </c>
      <c r="I12" s="14"/>
      <c r="K12" s="12">
        <f>$B$115</f>
        <v>0</v>
      </c>
      <c r="L12" s="13">
        <f>C115</f>
        <v>0</v>
      </c>
      <c r="M12" s="13">
        <f>D115</f>
        <v>0</v>
      </c>
      <c r="N12" s="14"/>
      <c r="P12" s="12">
        <f>$B$119</f>
        <v>0</v>
      </c>
      <c r="Q12" s="13">
        <f>C119</f>
        <v>0</v>
      </c>
      <c r="R12" s="13">
        <f>D119</f>
        <v>0</v>
      </c>
      <c r="S12" s="14"/>
      <c r="U12" s="12" t="str">
        <f>$B$118</f>
        <v>Des Bouillons,Jean</v>
      </c>
      <c r="V12" s="13" t="str">
        <f>C118</f>
        <v>FRA</v>
      </c>
      <c r="W12" s="13">
        <f>D118</f>
        <v>13248</v>
      </c>
      <c r="X12" s="14"/>
      <c r="AH12" s="26" t="str">
        <f t="shared" si="0"/>
        <v>2021evt52</v>
      </c>
      <c r="AI12" s="28">
        <f>IF(I89=2,F89,(IF(I90=2,F90,)))</f>
        <v>0</v>
      </c>
      <c r="AJ12" s="28">
        <f>IF(I89=2,G89,(IF(I90=2,G90,)))</f>
        <v>0</v>
      </c>
      <c r="AK12" s="28">
        <f>IF(I89=2,H89,(IF(I90=2,H90,)))</f>
        <v>0</v>
      </c>
      <c r="AL12" s="27">
        <v>3</v>
      </c>
      <c r="AM12" s="27">
        <f>$G$87</f>
        <v>3250</v>
      </c>
      <c r="AN12" s="29">
        <f>$K$87</f>
        <v>2500</v>
      </c>
    </row>
    <row r="13" spans="1:40" ht="10" customHeight="1" x14ac:dyDescent="0.15">
      <c r="A13" s="1">
        <v>3</v>
      </c>
      <c r="B13" s="1" t="s">
        <v>84</v>
      </c>
      <c r="C13" s="33" t="s">
        <v>85</v>
      </c>
      <c r="D13" s="33">
        <v>1514</v>
      </c>
      <c r="F13" s="2" t="s">
        <v>22</v>
      </c>
      <c r="K13" s="2" t="s">
        <v>23</v>
      </c>
      <c r="N13" s="31"/>
      <c r="P13" s="2" t="s">
        <v>24</v>
      </c>
      <c r="S13" s="31"/>
      <c r="U13" s="2" t="s">
        <v>25</v>
      </c>
      <c r="X13" s="31"/>
      <c r="AH13" s="26" t="str">
        <f t="shared" si="0"/>
        <v>2021evt52</v>
      </c>
      <c r="AI13" s="28">
        <f>IF(X84=2,U84,(IF(X85=2,U85,)))</f>
        <v>0</v>
      </c>
      <c r="AJ13" s="28">
        <f>IF(X84=2,V84,(IF(X85=2,V85,)))</f>
        <v>0</v>
      </c>
      <c r="AK13" s="28">
        <f>IF(X84=2,W84,(IF(X85=2,W85,)))</f>
        <v>0</v>
      </c>
      <c r="AL13" s="27">
        <v>5</v>
      </c>
      <c r="AM13" s="27">
        <f>$G$82</f>
        <v>2500</v>
      </c>
      <c r="AN13" s="29">
        <f>$K$82</f>
        <v>2000</v>
      </c>
    </row>
    <row r="14" spans="1:40" ht="10" customHeight="1" x14ac:dyDescent="0.15">
      <c r="A14" s="1">
        <v>4</v>
      </c>
      <c r="B14" s="1" t="s">
        <v>86</v>
      </c>
      <c r="C14" s="33" t="s">
        <v>83</v>
      </c>
      <c r="D14" s="15">
        <v>9286</v>
      </c>
      <c r="E14" s="5" t="str">
        <f>C6</f>
        <v>Red</v>
      </c>
      <c r="F14" s="6" t="str">
        <f>$B$92</f>
        <v>Antunes,Afonso</v>
      </c>
      <c r="G14" s="7" t="str">
        <f>C92</f>
        <v>PRT</v>
      </c>
      <c r="H14" s="7">
        <f>D92</f>
        <v>9269</v>
      </c>
      <c r="I14" s="8"/>
      <c r="K14" s="6" t="str">
        <f>$B$100</f>
        <v>Elter,Tim</v>
      </c>
      <c r="L14" s="7" t="str">
        <f>C100</f>
        <v>DEU</v>
      </c>
      <c r="M14" s="7">
        <f>D100</f>
        <v>12340</v>
      </c>
      <c r="N14" s="8"/>
      <c r="P14" s="6" t="str">
        <f>$B$104</f>
        <v>Norman,Stanley</v>
      </c>
      <c r="Q14" s="7" t="str">
        <f>C104</f>
        <v>GBR</v>
      </c>
      <c r="R14" s="7">
        <f>D104</f>
        <v>9515</v>
      </c>
      <c r="S14" s="8"/>
      <c r="U14" s="6" t="str">
        <f>$B$101</f>
        <v>Queimado,Francisco</v>
      </c>
      <c r="V14" s="7" t="str">
        <f>C101</f>
        <v>PRT</v>
      </c>
      <c r="W14" s="7">
        <f>D101</f>
        <v>12367</v>
      </c>
      <c r="X14" s="8"/>
      <c r="AH14" s="26" t="str">
        <f t="shared" si="0"/>
        <v>2021evt52</v>
      </c>
      <c r="AI14" s="28">
        <f>IF(S84=2,P84,(IF(S85=2,P85,)))</f>
        <v>0</v>
      </c>
      <c r="AJ14" s="28">
        <f>IF(S84=2,Q84,(IF(S85=2,Q85,)))</f>
        <v>0</v>
      </c>
      <c r="AK14" s="28">
        <f>IF(S84=2,R84,(IF(S85=2,R85,)))</f>
        <v>0</v>
      </c>
      <c r="AL14" s="27">
        <v>5</v>
      </c>
      <c r="AM14" s="27">
        <f t="shared" ref="AM14:AM16" si="1">$G$82</f>
        <v>2500</v>
      </c>
      <c r="AN14" s="29">
        <f t="shared" ref="AN14:AN16" si="2">$K$82</f>
        <v>2000</v>
      </c>
    </row>
    <row r="15" spans="1:40" ht="10" customHeight="1" x14ac:dyDescent="0.15">
      <c r="A15" s="1">
        <v>5</v>
      </c>
      <c r="B15" s="1" t="s">
        <v>87</v>
      </c>
      <c r="C15" s="33" t="s">
        <v>83</v>
      </c>
      <c r="D15" s="33">
        <v>4698</v>
      </c>
      <c r="E15" s="5" t="str">
        <f>C7</f>
        <v>Blue</v>
      </c>
      <c r="F15" s="9" t="str">
        <f>$B$105</f>
        <v>Cabrera,Jose Maria</v>
      </c>
      <c r="G15" s="10" t="str">
        <f>C105</f>
        <v>CNY</v>
      </c>
      <c r="H15" s="10">
        <f>D105</f>
        <v>14926</v>
      </c>
      <c r="I15" s="11"/>
      <c r="K15" s="9" t="str">
        <f>$B$97</f>
        <v>Champalimaud,Jose</v>
      </c>
      <c r="L15" s="10" t="str">
        <f>C97</f>
        <v>PRT</v>
      </c>
      <c r="M15" s="10">
        <f>D97</f>
        <v>11468</v>
      </c>
      <c r="N15" s="11"/>
      <c r="P15" s="9" t="str">
        <f>$B$93</f>
        <v>Amatriain,Iker</v>
      </c>
      <c r="Q15" s="10" t="str">
        <f>C93</f>
        <v>ESP</v>
      </c>
      <c r="R15" s="10">
        <f>D93</f>
        <v>9182</v>
      </c>
      <c r="S15" s="11"/>
      <c r="U15" s="9" t="str">
        <f>$B$96</f>
        <v>Papa,Edoardo</v>
      </c>
      <c r="V15" s="10" t="str">
        <f>C96</f>
        <v>ITA</v>
      </c>
      <c r="W15" s="10">
        <f>D96</f>
        <v>10497</v>
      </c>
      <c r="X15" s="11"/>
      <c r="AH15" s="26" t="str">
        <f t="shared" si="0"/>
        <v>2021evt52</v>
      </c>
      <c r="AI15" s="28">
        <f>IF(N84=2,K84,(IF(N85=2,K85,)))</f>
        <v>0</v>
      </c>
      <c r="AJ15" s="28">
        <f>IF(N84=2,L84,(IF(N85=2,L85,)))</f>
        <v>0</v>
      </c>
      <c r="AK15" s="28">
        <f>IF(N84=2,M84,(IF(N85=2,M85,)))</f>
        <v>0</v>
      </c>
      <c r="AL15" s="27">
        <v>5</v>
      </c>
      <c r="AM15" s="27">
        <f t="shared" si="1"/>
        <v>2500</v>
      </c>
      <c r="AN15" s="29">
        <f t="shared" si="2"/>
        <v>2000</v>
      </c>
    </row>
    <row r="16" spans="1:40" ht="10" customHeight="1" x14ac:dyDescent="0.15">
      <c r="A16" s="1">
        <v>6</v>
      </c>
      <c r="B16" s="1" t="s">
        <v>88</v>
      </c>
      <c r="C16" s="33" t="s">
        <v>83</v>
      </c>
      <c r="D16" s="33">
        <v>1879</v>
      </c>
      <c r="E16" s="5" t="str">
        <f>C8</f>
        <v>White</v>
      </c>
      <c r="F16" s="9" t="str">
        <f>$B$108</f>
        <v>Braye,Mihimana</v>
      </c>
      <c r="G16" s="10" t="str">
        <f>C108</f>
        <v>FRA</v>
      </c>
      <c r="H16" s="10">
        <f>D108</f>
        <v>6444</v>
      </c>
      <c r="I16" s="11"/>
      <c r="K16" s="9" t="str">
        <f>$B$113</f>
        <v>Nobrega,Daniel</v>
      </c>
      <c r="L16" s="10" t="str">
        <f>C113</f>
        <v>PRT</v>
      </c>
      <c r="M16" s="10">
        <f>D113</f>
        <v>12454</v>
      </c>
      <c r="N16" s="11"/>
      <c r="P16" s="9" t="str">
        <f>$B$109</f>
        <v>Dominguez Requena,Moises</v>
      </c>
      <c r="Q16" s="10" t="str">
        <f>C109</f>
        <v>CNY</v>
      </c>
      <c r="R16" s="10">
        <f>D109</f>
        <v>11544</v>
      </c>
      <c r="S16" s="11"/>
      <c r="U16" s="9" t="str">
        <f>$B$112</f>
        <v>Trigueros,Iker</v>
      </c>
      <c r="V16" s="10" t="str">
        <f>C112</f>
        <v>ESP</v>
      </c>
      <c r="W16" s="10">
        <f>D112</f>
        <v>11794</v>
      </c>
      <c r="X16" s="11"/>
      <c r="AH16" s="26" t="str">
        <f t="shared" si="0"/>
        <v>2021evt52</v>
      </c>
      <c r="AI16" s="28">
        <f>IF(I84=2,F84,(IF(I85=2,F85,)))</f>
        <v>0</v>
      </c>
      <c r="AJ16" s="28">
        <f>IF(I84=2,G84,(IF(I85=2,G85,)))</f>
        <v>0</v>
      </c>
      <c r="AK16" s="28">
        <f>IF(I84=2,H84,(IF(I85=2,H85,)))</f>
        <v>0</v>
      </c>
      <c r="AL16" s="27">
        <v>5</v>
      </c>
      <c r="AM16" s="27">
        <f t="shared" si="1"/>
        <v>2500</v>
      </c>
      <c r="AN16" s="29">
        <f t="shared" si="2"/>
        <v>2000</v>
      </c>
    </row>
    <row r="17" spans="1:40" ht="10" customHeight="1" x14ac:dyDescent="0.15">
      <c r="A17" s="1">
        <v>7</v>
      </c>
      <c r="B17" s="1" t="s">
        <v>89</v>
      </c>
      <c r="C17" s="33" t="s">
        <v>83</v>
      </c>
      <c r="D17" s="33">
        <v>3207</v>
      </c>
      <c r="E17" s="5" t="str">
        <f>C9</f>
        <v>Green</v>
      </c>
      <c r="F17" s="12" t="str">
        <f>$B$121</f>
        <v>Kainalo,Ryan</v>
      </c>
      <c r="G17" s="13" t="str">
        <f>C121</f>
        <v>BRA</v>
      </c>
      <c r="H17" s="13">
        <f>D121</f>
        <v>11965</v>
      </c>
      <c r="I17" s="14"/>
      <c r="K17" s="12" t="str">
        <f>$B$116</f>
        <v>Amir,Yonatan</v>
      </c>
      <c r="L17" s="13" t="str">
        <f>C116</f>
        <v>ISR</v>
      </c>
      <c r="M17" s="13">
        <f>D116</f>
        <v>14897</v>
      </c>
      <c r="N17" s="14"/>
      <c r="P17" s="12" t="str">
        <f>$B$120</f>
        <v>Donegan Santos,Conor</v>
      </c>
      <c r="Q17" s="13" t="str">
        <f>C120</f>
        <v>IRL</v>
      </c>
      <c r="R17" s="13">
        <f>D120</f>
        <v>14754</v>
      </c>
      <c r="S17" s="14"/>
      <c r="U17" s="12" t="str">
        <f>$B$117</f>
        <v>Trigo,Jacobo</v>
      </c>
      <c r="V17" s="13" t="str">
        <f>C117</f>
        <v>ESP</v>
      </c>
      <c r="W17" s="13">
        <f>D117</f>
        <v>12774</v>
      </c>
      <c r="X17" s="14"/>
      <c r="AH17" s="26" t="str">
        <f t="shared" si="0"/>
        <v>2021evt52</v>
      </c>
      <c r="AI17" s="28">
        <f>IF(X77=3,U77,(IF(X78=3,U78,(IF(X79=3,U79,(IF(X80=3,U80,)))))))</f>
        <v>0</v>
      </c>
      <c r="AJ17" s="28">
        <f>IF(X77=3,V77,(IF(X78=3,V78,(IF(X79=3,V79,(IF(X80=3,V80,)))))))</f>
        <v>0</v>
      </c>
      <c r="AK17" s="28">
        <f>IF(X77=3,W77,(IF(X78=3,W78,(IF(X79=3,W79,(IF(X80=3,W80,)))))))</f>
        <v>0</v>
      </c>
      <c r="AL17" s="27">
        <v>9</v>
      </c>
      <c r="AM17" s="27">
        <f>$G$75</f>
        <v>1750</v>
      </c>
      <c r="AN17" s="29">
        <f>$K$75</f>
        <v>1000</v>
      </c>
    </row>
    <row r="18" spans="1:40" ht="10" customHeight="1" x14ac:dyDescent="0.15">
      <c r="A18" s="1">
        <v>8</v>
      </c>
      <c r="B18" s="1" t="s">
        <v>90</v>
      </c>
      <c r="C18" s="33" t="s">
        <v>91</v>
      </c>
      <c r="D18" s="33">
        <v>7533</v>
      </c>
      <c r="E18" s="1" t="s">
        <v>26</v>
      </c>
      <c r="F18" s="1"/>
      <c r="G18" s="1"/>
      <c r="H18" s="1"/>
      <c r="I18" s="1"/>
      <c r="J18" s="1"/>
      <c r="O18" s="1"/>
      <c r="T18" s="1"/>
      <c r="U18" s="1"/>
      <c r="V18" s="1"/>
      <c r="W18" s="1"/>
      <c r="X18" s="1"/>
      <c r="AH18" s="26" t="str">
        <f t="shared" si="0"/>
        <v>2021evt52</v>
      </c>
      <c r="AI18" s="28">
        <f>IF(S77=3,P77,(IF(S78=3,P78,(IF(S79=3,P79,(IF(S80=3,P80,)))))))</f>
        <v>0</v>
      </c>
      <c r="AJ18" s="28">
        <f>IF(S77=3,Q77,(IF(S78=3,Q78,(IF(S79=3,Q79,(IF(S80=3,Q80,)))))))</f>
        <v>0</v>
      </c>
      <c r="AK18" s="28">
        <f>IF(S77=3,R77,(IF(S78=3,R78,(IF(S79=3,R79,(IF(S80=3,R80,)))))))</f>
        <v>0</v>
      </c>
      <c r="AL18" s="27">
        <v>9</v>
      </c>
      <c r="AM18" s="27">
        <f t="shared" ref="AM18:AM20" si="3">$G$75</f>
        <v>1750</v>
      </c>
      <c r="AN18" s="29">
        <f t="shared" ref="AN18:AN20" si="4">$K$75</f>
        <v>1000</v>
      </c>
    </row>
    <row r="19" spans="1:40" ht="10" customHeight="1" x14ac:dyDescent="0.15">
      <c r="A19" s="1">
        <v>9</v>
      </c>
      <c r="B19" s="1" t="s">
        <v>92</v>
      </c>
      <c r="C19" s="33" t="s">
        <v>83</v>
      </c>
      <c r="D19" s="33">
        <v>1140</v>
      </c>
      <c r="E19" s="1"/>
      <c r="F19" s="4" t="s">
        <v>27</v>
      </c>
      <c r="G19" s="1">
        <f>IF($E$2=1000,53,IF($E$2=3000,160,IF($E$2=5000,275,"")))</f>
        <v>275</v>
      </c>
      <c r="H19" s="1"/>
      <c r="I19" s="1" t="s">
        <v>8</v>
      </c>
      <c r="J19" s="1"/>
      <c r="K19" s="4"/>
      <c r="L19" s="1"/>
      <c r="M19" s="1"/>
      <c r="N19" s="1"/>
      <c r="O19" s="1"/>
      <c r="P19" s="4" t="s">
        <v>28</v>
      </c>
      <c r="Q19" s="1">
        <f>IF($E$2=1000,40,IF($E$2=3000,120,IF($E$2=5000,225,"")))</f>
        <v>225</v>
      </c>
      <c r="R19" s="1"/>
      <c r="S19" s="1" t="s">
        <v>8</v>
      </c>
      <c r="T19" s="1"/>
      <c r="U19" s="1"/>
      <c r="V19" s="1"/>
      <c r="W19" s="1"/>
      <c r="X19" s="1"/>
      <c r="AH19" s="26" t="str">
        <f t="shared" si="0"/>
        <v>2021evt52</v>
      </c>
      <c r="AI19" s="28">
        <f>IF(N77=3,K77,(IF(N78=3,K78,(IF(N79=3,K79,(IF(N80=3,K80,)))))))</f>
        <v>0</v>
      </c>
      <c r="AJ19" s="28">
        <f>IF(N77=3,L77,(IF(N78=3,L78,(IF(N79=3,L79,(IF(N80=3,L80,)))))))</f>
        <v>0</v>
      </c>
      <c r="AK19" s="28">
        <f>IF(N77=3,M77,(IF(N78=3,M78,(IF(N79=3,M79,(IF(N80=3,M80,)))))))</f>
        <v>0</v>
      </c>
      <c r="AL19" s="27">
        <v>9</v>
      </c>
      <c r="AM19" s="27">
        <f t="shared" si="3"/>
        <v>1750</v>
      </c>
      <c r="AN19" s="29">
        <f t="shared" si="4"/>
        <v>1000</v>
      </c>
    </row>
    <row r="20" spans="1:40" ht="10" customHeight="1" x14ac:dyDescent="0.15">
      <c r="A20" s="1">
        <v>10</v>
      </c>
      <c r="B20" s="1" t="s">
        <v>93</v>
      </c>
      <c r="C20" s="33" t="s">
        <v>83</v>
      </c>
      <c r="D20" s="33">
        <v>3126</v>
      </c>
      <c r="F20" s="2" t="s">
        <v>12</v>
      </c>
      <c r="K20" s="2" t="s">
        <v>13</v>
      </c>
      <c r="P20" s="2" t="s">
        <v>14</v>
      </c>
      <c r="U20" s="2" t="s">
        <v>15</v>
      </c>
      <c r="AH20" s="26" t="str">
        <f t="shared" si="0"/>
        <v>2021evt52</v>
      </c>
      <c r="AI20" s="28">
        <f>IF(I77=3,F77,(IF(I78=3,F78,(IF(I79=3,F79,(IF(I80=3,F80,)))))))</f>
        <v>0</v>
      </c>
      <c r="AJ20" s="28">
        <f>IF(I77=3,G77,(IF(I78=3,G78,(IF(I79=3,G79,(IF(I80=3,G80,)))))))</f>
        <v>0</v>
      </c>
      <c r="AK20" s="28">
        <f>IF(I77=3,H77,(IF(I78=3,H78,(IF(I79=3,H79,(IF(I80=3,H80,)))))))</f>
        <v>0</v>
      </c>
      <c r="AL20" s="27">
        <v>9</v>
      </c>
      <c r="AM20" s="27">
        <f t="shared" si="3"/>
        <v>1750</v>
      </c>
      <c r="AN20" s="29">
        <f t="shared" si="4"/>
        <v>1000</v>
      </c>
    </row>
    <row r="21" spans="1:40" ht="10" customHeight="1" x14ac:dyDescent="0.15">
      <c r="A21" s="1">
        <v>11</v>
      </c>
      <c r="B21" s="1" t="s">
        <v>94</v>
      </c>
      <c r="C21" s="33" t="s">
        <v>83</v>
      </c>
      <c r="D21" s="33">
        <v>2315</v>
      </c>
      <c r="E21" s="5" t="str">
        <f>C6</f>
        <v>Red</v>
      </c>
      <c r="F21" s="6" t="str">
        <f>$B$49</f>
        <v>Distinguin,Paul Cesar</v>
      </c>
      <c r="G21" s="7" t="str">
        <f>C49</f>
        <v>FRA</v>
      </c>
      <c r="H21" s="7">
        <f>D49</f>
        <v>1419</v>
      </c>
      <c r="I21" s="8"/>
      <c r="K21" s="6" t="str">
        <f>$B$52</f>
        <v>Diaz,Luis</v>
      </c>
      <c r="L21" s="7" t="str">
        <f>C52</f>
        <v>CNY</v>
      </c>
      <c r="M21" s="7">
        <f>D52</f>
        <v>4971</v>
      </c>
      <c r="N21" s="8"/>
      <c r="P21" s="6" t="str">
        <f>$B$44</f>
        <v xml:space="preserve">Henrique,Pedro </v>
      </c>
      <c r="Q21" s="7" t="str">
        <f>C44</f>
        <v>PRT</v>
      </c>
      <c r="R21" s="7">
        <f>D44</f>
        <v>726</v>
      </c>
      <c r="S21" s="8"/>
      <c r="U21" s="6" t="str">
        <f>$B$57</f>
        <v>Perloiro,Luis</v>
      </c>
      <c r="V21" s="7" t="str">
        <f>C57</f>
        <v>PRT</v>
      </c>
      <c r="W21" s="7">
        <f>D57</f>
        <v>7199</v>
      </c>
      <c r="X21" s="8"/>
      <c r="AH21" s="26" t="str">
        <f t="shared" si="0"/>
        <v>2021evt52</v>
      </c>
      <c r="AI21" s="28">
        <f>IF(X77=4,U77,(IF(X78=4,U78,(IF(X79=4,U79,(IF(X80=4,U80,)))))))</f>
        <v>0</v>
      </c>
      <c r="AJ21" s="28">
        <f>IF(X77=4,V77,(IF(X78=4,V78,(IF(X79=4,V79,(IF(X80=4,V80,)))))))</f>
        <v>0</v>
      </c>
      <c r="AK21" s="28">
        <f>IF(X77=4,W77,(IF(X78=4,W78,(IF(X79=4,W79,(IF(X80=4,W80,)))))))</f>
        <v>0</v>
      </c>
      <c r="AL21" s="27">
        <v>13</v>
      </c>
      <c r="AM21" s="27">
        <f>$Q$75</f>
        <v>1600</v>
      </c>
      <c r="AN21" s="29">
        <f>$U$75</f>
        <v>700</v>
      </c>
    </row>
    <row r="22" spans="1:40" ht="10" customHeight="1" x14ac:dyDescent="0.15">
      <c r="A22" s="1">
        <v>12</v>
      </c>
      <c r="B22" s="1" t="s">
        <v>95</v>
      </c>
      <c r="C22" s="33" t="s">
        <v>83</v>
      </c>
      <c r="D22" s="15">
        <v>9549</v>
      </c>
      <c r="E22" s="5" t="str">
        <f>C7</f>
        <v>Blue</v>
      </c>
      <c r="F22" s="9" t="str">
        <f>$B$68</f>
        <v>Blanco,Miguel</v>
      </c>
      <c r="G22" s="10" t="str">
        <f>C68</f>
        <v>PRT</v>
      </c>
      <c r="H22" s="10">
        <f>D68</f>
        <v>2761</v>
      </c>
      <c r="I22" s="11"/>
      <c r="K22" s="9" t="str">
        <f>$B$65</f>
        <v>Pyrrait,Henrique</v>
      </c>
      <c r="L22" s="10" t="str">
        <f>C65</f>
        <v>PRT</v>
      </c>
      <c r="M22" s="10">
        <f>D65</f>
        <v>7586</v>
      </c>
      <c r="N22" s="11"/>
      <c r="P22" s="9" t="str">
        <f>$B$73</f>
        <v>Almeida,Francisco</v>
      </c>
      <c r="Q22" s="10" t="str">
        <f>C73</f>
        <v>PRT</v>
      </c>
      <c r="R22" s="10">
        <f>D73</f>
        <v>7651</v>
      </c>
      <c r="S22" s="11"/>
      <c r="U22" s="9" t="str">
        <f>$B$60</f>
        <v>Martins,Diogo</v>
      </c>
      <c r="V22" s="10" t="str">
        <f>C60</f>
        <v>PRT</v>
      </c>
      <c r="W22" s="10">
        <f>D60</f>
        <v>12402</v>
      </c>
      <c r="X22" s="11"/>
      <c r="AH22" s="26" t="str">
        <f t="shared" si="0"/>
        <v>2021evt52</v>
      </c>
      <c r="AI22" s="28">
        <f>IF(S77=4,P77,(IF(S78=4,P78,(IF(S79=4,P79,(IF(S80=4,P80,)))))))</f>
        <v>0</v>
      </c>
      <c r="AJ22" s="28">
        <f>IF(S77=4,Q77,(IF(S78=4,Q78,(IF(S79=4,Q79,(IF(S80=4,Q80,)))))))</f>
        <v>0</v>
      </c>
      <c r="AK22" s="28">
        <f>IF(S77=4,R77,(IF(S78=4,R78,(IF(S79=4,R79,(IF(S80=4,R80,)))))))</f>
        <v>0</v>
      </c>
      <c r="AL22" s="27">
        <v>13</v>
      </c>
      <c r="AM22" s="27">
        <f t="shared" ref="AM22:AM24" si="5">$Q$75</f>
        <v>1600</v>
      </c>
      <c r="AN22" s="29">
        <f t="shared" ref="AN22:AN24" si="6">$U$75</f>
        <v>700</v>
      </c>
    </row>
    <row r="23" spans="1:40" ht="10" customHeight="1" x14ac:dyDescent="0.15">
      <c r="A23" s="1">
        <v>13</v>
      </c>
      <c r="B23" s="1" t="s">
        <v>96</v>
      </c>
      <c r="C23" s="33" t="s">
        <v>97</v>
      </c>
      <c r="D23" s="33">
        <v>83</v>
      </c>
      <c r="E23" s="5" t="str">
        <f>C8</f>
        <v>White</v>
      </c>
      <c r="F23" s="9" t="str">
        <f>$B$81</f>
        <v>Uziel,Uri</v>
      </c>
      <c r="G23" s="10" t="str">
        <f>C81</f>
        <v>ISR</v>
      </c>
      <c r="H23" s="10">
        <f>D81</f>
        <v>14631</v>
      </c>
      <c r="I23" s="11"/>
      <c r="K23" s="9" t="str">
        <f>$B$84</f>
        <v>Vandewalle,Dean</v>
      </c>
      <c r="L23" s="10" t="str">
        <f>C84</f>
        <v>BEL</v>
      </c>
      <c r="M23" s="10">
        <f>D84</f>
        <v>7425</v>
      </c>
      <c r="N23" s="11"/>
      <c r="P23" s="9" t="str">
        <f>$B$76</f>
        <v>Garcia,Nestor</v>
      </c>
      <c r="Q23" s="10" t="str">
        <f>C76</f>
        <v>ESP</v>
      </c>
      <c r="R23" s="10">
        <f>D76</f>
        <v>10421</v>
      </c>
      <c r="S23" s="11"/>
      <c r="U23" s="9" t="str">
        <f>$B$89</f>
        <v>Lipke,Marlon</v>
      </c>
      <c r="V23" s="10" t="str">
        <f>C89</f>
        <v>DEU</v>
      </c>
      <c r="W23" s="10">
        <f>D89</f>
        <v>1103</v>
      </c>
      <c r="X23" s="11"/>
      <c r="AH23" s="26" t="str">
        <f t="shared" si="0"/>
        <v>2021evt52</v>
      </c>
      <c r="AI23" s="28">
        <f>IF(N77=4,K77,(IF(N78=4,K78,(IF(N79=4,K79,(IF(N80=4,K80,)))))))</f>
        <v>0</v>
      </c>
      <c r="AJ23" s="28">
        <f>IF(N77=4,L77,(IF(N78=4,L78,(IF(N79=4,L79,(IF(N80=4,L80,)))))))</f>
        <v>0</v>
      </c>
      <c r="AK23" s="28">
        <f>IF(N77=4,M77,(IF(N78=4,M78,(IF(N79=4,M79,(IF(N80=4,M80,)))))))</f>
        <v>0</v>
      </c>
      <c r="AL23" s="27">
        <v>13</v>
      </c>
      <c r="AM23" s="27">
        <f t="shared" si="5"/>
        <v>1600</v>
      </c>
      <c r="AN23" s="29">
        <f t="shared" si="6"/>
        <v>700</v>
      </c>
    </row>
    <row r="24" spans="1:40" ht="10" customHeight="1" x14ac:dyDescent="0.15">
      <c r="A24" s="1">
        <v>14</v>
      </c>
      <c r="B24" s="1" t="s">
        <v>98</v>
      </c>
      <c r="C24" s="33" t="s">
        <v>97</v>
      </c>
      <c r="D24" s="33">
        <v>4665</v>
      </c>
      <c r="E24" s="5" t="str">
        <f>C9</f>
        <v>Green</v>
      </c>
      <c r="F24" s="12">
        <f>IF(I9=1,F9,(IF(I10=1,F10,(IF(I11=1,F11,(IF(I12=1,F12,1.1)))))))</f>
        <v>1.1000000000000001</v>
      </c>
      <c r="G24" s="13" t="str">
        <f>IF(I9=1,G9,(IF(I10=1,G10,(IF(I11=1,G11,(IF(I12=1,G12,"")))))))</f>
        <v/>
      </c>
      <c r="H24" s="13" t="str">
        <f>IF(I9=1,H9,(IF(I10=1,H10,(IF(I11=1,H11,(IF(I12=1,H12,"")))))))</f>
        <v/>
      </c>
      <c r="I24" s="14"/>
      <c r="J24" s="31"/>
      <c r="K24" s="12">
        <f>IF(I9=2,F9,(IF(I10=2,F10,(IF(I11=2,F11,(IF(I12=2,F12,2.1)))))))</f>
        <v>2.1</v>
      </c>
      <c r="L24" s="13" t="str">
        <f>IF(I9=2,G9,(IF(I10=2,G10,(IF(I12=2,G12,(IF(I11=2,G11,"")))))))</f>
        <v/>
      </c>
      <c r="M24" s="13" t="str">
        <f>IF(I9=2,H9,(IF(I10=2,H10,(IF(I12=2,H12,(IF(I11=2,H11,"")))))))</f>
        <v/>
      </c>
      <c r="N24" s="14"/>
      <c r="O24" s="31"/>
      <c r="P24" s="12">
        <f>IF(N9=1,K9,(IF(N10=1,K10,(IF(N12=1,K12,(IF(N11=1,K11,1.2)))))))</f>
        <v>1.2</v>
      </c>
      <c r="Q24" s="13" t="str">
        <f>IF(N9=1,L9,(IF(N10=1,L10,(IF(N12=1,L12,(IF(N11=1,L11,"")))))))</f>
        <v/>
      </c>
      <c r="R24" s="13" t="str">
        <f>IF(N9=1,M9,(IF(N10=1,M10,(IF(N12=1,M12,(IF(N11=1,M11,"")))))))</f>
        <v/>
      </c>
      <c r="S24" s="14"/>
      <c r="T24" s="31"/>
      <c r="U24" s="12">
        <f>IF(N9=2,K9,(IF(N10=2,K10,(IF(N11=2,K11,(IF(N12=2,K12,2.2)))))))</f>
        <v>2.2000000000000002</v>
      </c>
      <c r="V24" s="13" t="str">
        <f>IF(N9=2,L9,(IF(N10=2,L10,(IF(N11=2,L11,(IF(N12=2,L12,"")))))))</f>
        <v/>
      </c>
      <c r="W24" s="13" t="str">
        <f>IF(N9=2,M9,(IF(N10=2,M10,(IF(N11=2,M11,(IF(N12=2,M12,"")))))))</f>
        <v/>
      </c>
      <c r="X24" s="14"/>
      <c r="AH24" s="26" t="str">
        <f t="shared" si="0"/>
        <v>2021evt52</v>
      </c>
      <c r="AI24" s="28">
        <f>IF(I77=4,F77,(IF(I78=4,F78,(IF(I79=4,F79,(IF(I80=4,F80,)))))))</f>
        <v>0</v>
      </c>
      <c r="AJ24" s="28">
        <f>IF(I77=4,G77,(IF(I78=4,G78,(IF(I79=4,G79,(IF(I80=4,G80,)))))))</f>
        <v>0</v>
      </c>
      <c r="AK24" s="28">
        <f>IF(I77=4,H77,(IF(I78=4,H78,(IF(I79=4,H79,(IF(I80=4,H80,)))))))</f>
        <v>0</v>
      </c>
      <c r="AL24" s="27">
        <v>13</v>
      </c>
      <c r="AM24" s="27">
        <f t="shared" si="5"/>
        <v>1600</v>
      </c>
      <c r="AN24" s="29">
        <f t="shared" si="6"/>
        <v>700</v>
      </c>
    </row>
    <row r="25" spans="1:40" ht="10" customHeight="1" x14ac:dyDescent="0.15">
      <c r="A25" s="1">
        <v>15</v>
      </c>
      <c r="B25" s="1" t="s">
        <v>99</v>
      </c>
      <c r="C25" s="33" t="s">
        <v>83</v>
      </c>
      <c r="D25" s="33">
        <v>4696</v>
      </c>
      <c r="F25" s="2" t="s">
        <v>22</v>
      </c>
      <c r="K25" s="2" t="s">
        <v>23</v>
      </c>
      <c r="N25" s="31"/>
      <c r="P25" s="2" t="s">
        <v>24</v>
      </c>
      <c r="S25" s="31"/>
      <c r="U25" s="2" t="s">
        <v>25</v>
      </c>
      <c r="X25" s="31"/>
      <c r="AH25" s="26" t="str">
        <f t="shared" si="0"/>
        <v>2021evt52</v>
      </c>
      <c r="AI25" s="28">
        <f>IF(X70=3,U70,(IF(X71=3,U71,(IF(X72=3,U72,(IF(X73=3,U73,)))))))</f>
        <v>0</v>
      </c>
      <c r="AJ25" s="28">
        <f>IF(X70=3,V70,(IF(X71=3,V71,(IF(X72=3,V72,(IF(X73=3,V73,)))))))</f>
        <v>0</v>
      </c>
      <c r="AK25" s="28">
        <f>IF(X70=3,W70,(IF(X71=3,W71,(IF(X72=3,W72,(IF(X73=3,W73,)))))))</f>
        <v>0</v>
      </c>
      <c r="AL25" s="27">
        <v>17</v>
      </c>
      <c r="AM25" s="27">
        <f>$G$63</f>
        <v>1000</v>
      </c>
      <c r="AN25" s="29">
        <f>$K$63</f>
        <v>500</v>
      </c>
    </row>
    <row r="26" spans="1:40" ht="10" customHeight="1" x14ac:dyDescent="0.15">
      <c r="A26" s="1">
        <v>16</v>
      </c>
      <c r="B26" s="1" t="s">
        <v>100</v>
      </c>
      <c r="C26" s="33" t="s">
        <v>101</v>
      </c>
      <c r="D26" s="15">
        <v>8347</v>
      </c>
      <c r="E26" s="5" t="str">
        <f>C6</f>
        <v>Red</v>
      </c>
      <c r="F26" s="6" t="str">
        <f>$B$56</f>
        <v>Piter,Sam</v>
      </c>
      <c r="G26" s="7" t="str">
        <f>C56</f>
        <v>FRA</v>
      </c>
      <c r="H26" s="7">
        <f>D56</f>
        <v>10645</v>
      </c>
      <c r="I26" s="8"/>
      <c r="K26" s="6" t="str">
        <f>$B$45</f>
        <v>Amatriain,Adur</v>
      </c>
      <c r="L26" s="7" t="str">
        <f>C45</f>
        <v>ESP</v>
      </c>
      <c r="M26" s="7">
        <f>D45</f>
        <v>10482</v>
      </c>
      <c r="N26" s="8"/>
      <c r="P26" s="6" t="str">
        <f>$B$48</f>
        <v>Pena,Yael</v>
      </c>
      <c r="Q26" s="7" t="str">
        <f>C48</f>
        <v>CNY</v>
      </c>
      <c r="R26" s="7">
        <f>D48</f>
        <v>9546</v>
      </c>
      <c r="S26" s="8"/>
      <c r="U26" s="6" t="str">
        <f>$B$53</f>
        <v>Cavallini,Enzo</v>
      </c>
      <c r="V26" s="7" t="str">
        <f>C53</f>
        <v>FRA</v>
      </c>
      <c r="W26" s="7">
        <f>D53</f>
        <v>5665</v>
      </c>
      <c r="X26" s="8"/>
      <c r="AH26" s="26" t="str">
        <f t="shared" si="0"/>
        <v>2021evt52</v>
      </c>
      <c r="AI26" s="28">
        <f>IF(S70=3,P70,(IF(S71=3,P71,(IF(S72=3,P72,(IF(S73=3,P73,)))))))</f>
        <v>0</v>
      </c>
      <c r="AJ26" s="28">
        <f>IF(S70=3,Q70,(IF(S71=3,Q71,(IF(S72=3,Q72,(IF(S73=3,Q73,)))))))</f>
        <v>0</v>
      </c>
      <c r="AK26" s="28">
        <f>IF(S70=3,R70,(IF(S71=3,R71,(IF(S72=3,R72,(IF(S73=3,R73,)))))))</f>
        <v>0</v>
      </c>
      <c r="AL26" s="27">
        <v>17</v>
      </c>
      <c r="AM26" s="27">
        <f t="shared" ref="AM26:AM32" si="7">$G$63</f>
        <v>1000</v>
      </c>
      <c r="AN26" s="29">
        <f t="shared" ref="AN26:AN32" si="8">$K$63</f>
        <v>500</v>
      </c>
    </row>
    <row r="27" spans="1:40" ht="10" customHeight="1" x14ac:dyDescent="0.15">
      <c r="A27" s="1">
        <v>17</v>
      </c>
      <c r="B27" s="1" t="s">
        <v>102</v>
      </c>
      <c r="C27" s="33" t="s">
        <v>83</v>
      </c>
      <c r="D27" s="33">
        <v>6791</v>
      </c>
      <c r="E27" s="5" t="str">
        <f>C7</f>
        <v>Blue</v>
      </c>
      <c r="F27" s="9" t="str">
        <f>$B$61</f>
        <v>Batista,Luizhalley</v>
      </c>
      <c r="G27" s="10" t="str">
        <f>C61</f>
        <v>BRA</v>
      </c>
      <c r="H27" s="10">
        <f>D61</f>
        <v>11632</v>
      </c>
      <c r="I27" s="11"/>
      <c r="K27" s="9" t="str">
        <f>$B$72</f>
        <v>Carrasco,Martim</v>
      </c>
      <c r="L27" s="10" t="str">
        <f>C72</f>
        <v>PRT</v>
      </c>
      <c r="M27" s="10">
        <f>D72</f>
        <v>13186</v>
      </c>
      <c r="N27" s="11"/>
      <c r="P27" s="9" t="str">
        <f>$B$69</f>
        <v>Chaves,Joaquim</v>
      </c>
      <c r="Q27" s="10" t="str">
        <f>C69</f>
        <v>PRT</v>
      </c>
      <c r="R27" s="10">
        <f>D69</f>
        <v>10466</v>
      </c>
      <c r="S27" s="11"/>
      <c r="U27" s="9" t="str">
        <f>$B$64</f>
        <v>Portelli,Cristian</v>
      </c>
      <c r="V27" s="10" t="str">
        <f>C64</f>
        <v>SWE</v>
      </c>
      <c r="W27" s="10">
        <f>D64</f>
        <v>7678</v>
      </c>
      <c r="X27" s="11"/>
      <c r="AH27" s="26" t="str">
        <f t="shared" si="0"/>
        <v>2021evt52</v>
      </c>
      <c r="AI27" s="28">
        <f>IF(N70=3,K70,(IF(N71=3,K71,(IF(N72=3,K72,(IF(N73=3,K73,)))))))</f>
        <v>0</v>
      </c>
      <c r="AJ27" s="28">
        <f>IF(N70=3,L70,(IF(N71=3,L71,(IF(N72=3,L72,(IF(N73=3,L73,)))))))</f>
        <v>0</v>
      </c>
      <c r="AK27" s="28">
        <f>IF(N70=3,M70,(IF(N71=3,M71,(IF(N72=3,M72,(IF(N73=3,M73,)))))))</f>
        <v>0</v>
      </c>
      <c r="AL27" s="27">
        <v>17</v>
      </c>
      <c r="AM27" s="27">
        <f t="shared" si="7"/>
        <v>1000</v>
      </c>
      <c r="AN27" s="29">
        <f t="shared" si="8"/>
        <v>500</v>
      </c>
    </row>
    <row r="28" spans="1:40" ht="10" customHeight="1" x14ac:dyDescent="0.15">
      <c r="A28" s="1">
        <v>18</v>
      </c>
      <c r="B28" s="1" t="s">
        <v>103</v>
      </c>
      <c r="C28" s="33" t="s">
        <v>83</v>
      </c>
      <c r="D28" s="15">
        <v>9584</v>
      </c>
      <c r="E28" s="5" t="str">
        <f>C8</f>
        <v>White</v>
      </c>
      <c r="F28" s="9" t="str">
        <f>$B$88</f>
        <v>Cordeiro,Diego</v>
      </c>
      <c r="G28" s="10" t="str">
        <f>C88</f>
        <v>ITA</v>
      </c>
      <c r="H28" s="10">
        <f>D88</f>
        <v>13211</v>
      </c>
      <c r="I28" s="11"/>
      <c r="K28" s="9" t="str">
        <f>$B$77</f>
        <v>Langdon-Dark,Patrick</v>
      </c>
      <c r="L28" s="10" t="str">
        <f>C77</f>
        <v>GBR</v>
      </c>
      <c r="M28" s="10">
        <f>D77</f>
        <v>10608</v>
      </c>
      <c r="N28" s="11"/>
      <c r="P28" s="9" t="str">
        <f>$B$80</f>
        <v>Calatri,Matteo</v>
      </c>
      <c r="Q28" s="10" t="str">
        <f>C80</f>
        <v>ITA</v>
      </c>
      <c r="R28" s="10">
        <f>D80</f>
        <v>11267</v>
      </c>
      <c r="S28" s="11"/>
      <c r="U28" s="9" t="str">
        <f>$B$85</f>
        <v>Nicol,Logan</v>
      </c>
      <c r="V28" s="10" t="str">
        <f>C85</f>
        <v>GBR</v>
      </c>
      <c r="W28" s="10">
        <f>D85</f>
        <v>10613</v>
      </c>
      <c r="X28" s="11"/>
      <c r="AH28" s="26" t="str">
        <f t="shared" si="0"/>
        <v>2021evt52</v>
      </c>
      <c r="AI28" s="28">
        <f>IF(I70=3,F70,(IF(I71=3,F71,(IF(I72=3,F72,(IF(I73=3,F73,)))))))</f>
        <v>0</v>
      </c>
      <c r="AJ28" s="28">
        <f>IF(I70=3,G70,(IF(I71=3,G71,(IF(I72=3,G72,(IF(I73=3,G73,)))))))</f>
        <v>0</v>
      </c>
      <c r="AK28" s="28">
        <f>IF(I70=3,H70,(IF(I71=3,H71,(IF(I72=3,H72,(IF(I73=3,H73,)))))))</f>
        <v>0</v>
      </c>
      <c r="AL28" s="27">
        <v>17</v>
      </c>
      <c r="AM28" s="27">
        <f t="shared" si="7"/>
        <v>1000</v>
      </c>
      <c r="AN28" s="29">
        <f t="shared" si="8"/>
        <v>500</v>
      </c>
    </row>
    <row r="29" spans="1:40" ht="10" customHeight="1" x14ac:dyDescent="0.15">
      <c r="A29" s="1">
        <v>19</v>
      </c>
      <c r="B29" s="1" t="s">
        <v>104</v>
      </c>
      <c r="C29" s="33" t="s">
        <v>97</v>
      </c>
      <c r="D29" s="33">
        <v>623</v>
      </c>
      <c r="E29" s="5" t="str">
        <f>C9</f>
        <v>Green</v>
      </c>
      <c r="F29" s="12">
        <f>IF(S9=1,P9,(IF(S10=1,P10,(IF(S12=1,P12,(IF(S11=1,P11,1.3)))))))</f>
        <v>1.3</v>
      </c>
      <c r="G29" s="13" t="str">
        <f>IF(S9=1,Q9,(IF(S10=1,Q10,(IF(S12=1,Q12,(IF(S11=1,Q11,"")))))))</f>
        <v/>
      </c>
      <c r="H29" s="13" t="str">
        <f>IF(S9=1,R9,(IF(S10=1,R10,(IF(S12=1,R12,(IF(S11=1,R11,"")))))))</f>
        <v/>
      </c>
      <c r="I29" s="14"/>
      <c r="J29" s="31"/>
      <c r="K29" s="12">
        <f>IF(S9=2,P9,(IF(S10=2,P10,(IF(S12=2,P12,(IF(S11=2,P11,2.3)))))))</f>
        <v>2.2999999999999998</v>
      </c>
      <c r="L29" s="13" t="str">
        <f>IF(S9=2,Q9,(IF(S10=2,Q10,(IF(S12=2,Q12,(IF(S11=2,Q11,"")))))))</f>
        <v/>
      </c>
      <c r="M29" s="13" t="str">
        <f>IF(S9=2,R9,(IF(S10=2,R10,(IF(S12=2,R12,(IF(S11=2,R11,"")))))))</f>
        <v/>
      </c>
      <c r="N29" s="14"/>
      <c r="O29" s="31"/>
      <c r="P29" s="12">
        <f>IF(X9=1,U9,(IF(X10=1,U10,(IF(X12=1,U12,(IF(X11=1,U11,1.4)))))))</f>
        <v>1.4</v>
      </c>
      <c r="Q29" s="13" t="str">
        <f>IF(X9=1,V9,(IF(X10=1,V10,(IF(X12=1,V12,(IF(X11=1,V11,"")))))))</f>
        <v/>
      </c>
      <c r="R29" s="13" t="str">
        <f>IF(X9=1,W9,(IF(X10=1,W10,(IF(X12=1,W12,(IF(X11=1,W11,"")))))))</f>
        <v/>
      </c>
      <c r="S29" s="14"/>
      <c r="T29" s="31"/>
      <c r="U29" s="12">
        <f>IF(X9=2,U9,(IF(X10=2,U10,(IF(X12=2,U12,(IF(X11=2,U11,2.4)))))))</f>
        <v>2.4</v>
      </c>
      <c r="V29" s="13" t="str">
        <f>IF(X9=2,V9,(IF(X10=2,V10,(IF(X12=2,V12,(IF(X11=2,V11,"")))))))</f>
        <v/>
      </c>
      <c r="W29" s="13" t="str">
        <f>IF(X9=2,W9,(IF(X10=2,W10,(IF(X12=2,W12,(IF(X11=2,W11,"")))))))</f>
        <v/>
      </c>
      <c r="X29" s="14"/>
      <c r="AH29" s="26" t="str">
        <f t="shared" si="0"/>
        <v>2021evt52</v>
      </c>
      <c r="AI29" s="28">
        <f>IF(X65=3,U65,(IF(X66=3,U66,(IF(X67=3,U67,(IF(X68=3,U68,)))))))</f>
        <v>0</v>
      </c>
      <c r="AJ29" s="28">
        <f>IF(X65=3,V65,(IF(X66=3,V66,(IF(X67=3,V67,(IF(X68=3,V68,)))))))</f>
        <v>0</v>
      </c>
      <c r="AK29" s="28">
        <f>IF(X65=3,W65,(IF(X66=3,W66,(IF(X67=3,W67,(IF(X68=3,W68,)))))))</f>
        <v>0</v>
      </c>
      <c r="AL29" s="27">
        <v>17</v>
      </c>
      <c r="AM29" s="27">
        <f t="shared" si="7"/>
        <v>1000</v>
      </c>
      <c r="AN29" s="29">
        <f t="shared" si="8"/>
        <v>500</v>
      </c>
    </row>
    <row r="30" spans="1:40" ht="10" customHeight="1" x14ac:dyDescent="0.15">
      <c r="A30" s="1">
        <v>20</v>
      </c>
      <c r="B30" s="1" t="s">
        <v>105</v>
      </c>
      <c r="C30" s="33" t="s">
        <v>83</v>
      </c>
      <c r="D30" s="33">
        <v>1090</v>
      </c>
      <c r="F30" s="2" t="s">
        <v>29</v>
      </c>
      <c r="K30" s="2" t="s">
        <v>30</v>
      </c>
      <c r="N30" s="31"/>
      <c r="P30" s="2" t="s">
        <v>31</v>
      </c>
      <c r="S30" s="31"/>
      <c r="U30" s="2" t="s">
        <v>32</v>
      </c>
      <c r="X30" s="31"/>
      <c r="AH30" s="26" t="str">
        <f t="shared" si="0"/>
        <v>2021evt52</v>
      </c>
      <c r="AI30" s="28">
        <f>IF(S65=3,P65,(IF(S66=3,P66,(IF(S67=3,P67,(IF(S68=3,P68,)))))))</f>
        <v>0</v>
      </c>
      <c r="AJ30" s="28">
        <f>IF(S65=3,Q65,(IF(S66=3,Q66,(IF(S67=3,Q67,(IF(S68=3,Q68,)))))))</f>
        <v>0</v>
      </c>
      <c r="AK30" s="28">
        <f>IF(S65=3,R65,(IF(S66=3,R66,(IF(S67=3,R67,(IF(S68=3,R68,)))))))</f>
        <v>0</v>
      </c>
      <c r="AL30" s="27">
        <v>17</v>
      </c>
      <c r="AM30" s="27">
        <f t="shared" si="7"/>
        <v>1000</v>
      </c>
      <c r="AN30" s="29">
        <f t="shared" si="8"/>
        <v>500</v>
      </c>
    </row>
    <row r="31" spans="1:40" ht="10" customHeight="1" x14ac:dyDescent="0.15">
      <c r="A31" s="1">
        <v>21</v>
      </c>
      <c r="B31" s="1" t="s">
        <v>106</v>
      </c>
      <c r="C31" s="33" t="s">
        <v>97</v>
      </c>
      <c r="D31" s="33">
        <v>3262</v>
      </c>
      <c r="E31" s="5" t="str">
        <f>C6</f>
        <v>Red</v>
      </c>
      <c r="F31" s="6" t="str">
        <f>$B$54</f>
        <v>Ledee,Noe</v>
      </c>
      <c r="G31" s="7" t="str">
        <f>C54</f>
        <v>FRA</v>
      </c>
      <c r="H31" s="7">
        <f>D54</f>
        <v>10585</v>
      </c>
      <c r="I31" s="8"/>
      <c r="K31" s="6" t="str">
        <f>$B$47</f>
        <v>Bergwinkl,Arne</v>
      </c>
      <c r="L31" s="7" t="str">
        <f>C47</f>
        <v>DEU</v>
      </c>
      <c r="M31" s="7">
        <f>D47</f>
        <v>5887</v>
      </c>
      <c r="N31" s="8"/>
      <c r="P31" s="6" t="str">
        <f>$B$46</f>
        <v>Crozon,Mathis</v>
      </c>
      <c r="Q31" s="7" t="str">
        <f>C46</f>
        <v>FRA</v>
      </c>
      <c r="R31" s="7">
        <f>D46</f>
        <v>12396</v>
      </c>
      <c r="S31" s="8"/>
      <c r="U31" s="6" t="str">
        <f>$B$55</f>
        <v>Garitaonandia,Bitor</v>
      </c>
      <c r="V31" s="7" t="str">
        <f>C55</f>
        <v>ESP</v>
      </c>
      <c r="W31" s="7">
        <f>D55</f>
        <v>11728</v>
      </c>
      <c r="X31" s="8"/>
      <c r="AH31" s="26" t="str">
        <f t="shared" si="0"/>
        <v>2021evt52</v>
      </c>
      <c r="AI31" s="28">
        <f>IF(N65=3,K65,(IF(N66=3,K66,(IF(N67=3,K67,(IF(N68=3,K68,)))))))</f>
        <v>0</v>
      </c>
      <c r="AJ31" s="28">
        <f>IF(N65=3,L65,(IF(N66=3,L66,(IF(N67=3,L67,(IF(N68=3,L68,)))))))</f>
        <v>0</v>
      </c>
      <c r="AK31" s="28">
        <f>IF(N65=3,M65,(IF(N66=3,M66,(IF(N67=3,M67,(IF(N68=3,M68,)))))))</f>
        <v>0</v>
      </c>
      <c r="AL31" s="27">
        <v>17</v>
      </c>
      <c r="AM31" s="27">
        <f t="shared" si="7"/>
        <v>1000</v>
      </c>
      <c r="AN31" s="29">
        <f t="shared" si="8"/>
        <v>500</v>
      </c>
    </row>
    <row r="32" spans="1:40" ht="10" customHeight="1" x14ac:dyDescent="0.15">
      <c r="A32" s="1">
        <v>22</v>
      </c>
      <c r="B32" s="1" t="s">
        <v>107</v>
      </c>
      <c r="C32" s="33" t="s">
        <v>83</v>
      </c>
      <c r="D32" s="15">
        <v>9627</v>
      </c>
      <c r="E32" s="5" t="str">
        <f>C7</f>
        <v>Blue</v>
      </c>
      <c r="F32" s="9" t="str">
        <f>$B$63</f>
        <v>Suarez,Kike</v>
      </c>
      <c r="G32" s="10" t="str">
        <f>C63</f>
        <v>ESP</v>
      </c>
      <c r="H32" s="10">
        <f>D63</f>
        <v>10251</v>
      </c>
      <c r="I32" s="11"/>
      <c r="K32" s="9" t="str">
        <f>$B$70</f>
        <v>Fernandes,Eduardo</v>
      </c>
      <c r="L32" s="10" t="str">
        <f>C70</f>
        <v>PRT</v>
      </c>
      <c r="M32" s="10">
        <f>D70</f>
        <v>452</v>
      </c>
      <c r="N32" s="11"/>
      <c r="P32" s="9" t="str">
        <f>$B$71</f>
        <v>Ribeiro,Guilherme</v>
      </c>
      <c r="Q32" s="10" t="str">
        <f>C71</f>
        <v>PRT</v>
      </c>
      <c r="R32" s="10">
        <f>D71</f>
        <v>9193</v>
      </c>
      <c r="S32" s="11"/>
      <c r="U32" s="9" t="str">
        <f>$B$62</f>
        <v>McDaid,Gearoid</v>
      </c>
      <c r="V32" s="10" t="str">
        <f>C62</f>
        <v>IRL</v>
      </c>
      <c r="W32" s="10">
        <f>D62</f>
        <v>5906</v>
      </c>
      <c r="X32" s="11"/>
      <c r="AH32" s="26" t="str">
        <f t="shared" si="0"/>
        <v>2021evt52</v>
      </c>
      <c r="AI32" s="28">
        <f>IF(I65=3,F65,(IF(I66=3,F66,(IF(I67=3,F67,(IF(I68=3,F68,)))))))</f>
        <v>0</v>
      </c>
      <c r="AJ32" s="28">
        <f>IF(I65=3,G65,(IF(I66=3,G66,(IF(I67=3,G67,(IF(I68=3,G68,)))))))</f>
        <v>0</v>
      </c>
      <c r="AK32" s="28">
        <f>IF(I65=3,H65,(IF(I66=3,H66,(IF(I67=3,H67,(IF(I68=3,H68,)))))))</f>
        <v>0</v>
      </c>
      <c r="AL32" s="27">
        <v>17</v>
      </c>
      <c r="AM32" s="27">
        <f t="shared" si="7"/>
        <v>1000</v>
      </c>
      <c r="AN32" s="29">
        <f t="shared" si="8"/>
        <v>500</v>
      </c>
    </row>
    <row r="33" spans="1:40" ht="10" customHeight="1" x14ac:dyDescent="0.15">
      <c r="A33" s="1">
        <v>23</v>
      </c>
      <c r="B33" s="1" t="s">
        <v>108</v>
      </c>
      <c r="C33" s="33" t="s">
        <v>83</v>
      </c>
      <c r="D33" s="15">
        <v>9587</v>
      </c>
      <c r="E33" s="5" t="str">
        <f>C8</f>
        <v>White</v>
      </c>
      <c r="F33" s="9" t="str">
        <f>$B$86</f>
        <v>Nikritin,Siam</v>
      </c>
      <c r="G33" s="10" t="str">
        <f>C86</f>
        <v>ISR</v>
      </c>
      <c r="H33" s="10">
        <f>D86</f>
        <v>13143</v>
      </c>
      <c r="I33" s="11"/>
      <c r="K33" s="9" t="str">
        <f>$B$79</f>
        <v>Lazzarini,Francesco</v>
      </c>
      <c r="L33" s="10" t="str">
        <f>C79</f>
        <v>ITA</v>
      </c>
      <c r="M33" s="10">
        <f>D79</f>
        <v>13192</v>
      </c>
      <c r="N33" s="11"/>
      <c r="P33" s="9" t="str">
        <f>$B$78</f>
        <v>Nogues,Luan</v>
      </c>
      <c r="Q33" s="10" t="str">
        <f>C78</f>
        <v>FRA</v>
      </c>
      <c r="R33" s="10">
        <f>D78</f>
        <v>11690</v>
      </c>
      <c r="S33" s="11"/>
      <c r="U33" s="9" t="str">
        <f>$B$87</f>
        <v>Toyon,Adrien</v>
      </c>
      <c r="V33" s="10" t="str">
        <f>C87</f>
        <v>FRA</v>
      </c>
      <c r="W33" s="10">
        <f>D87</f>
        <v>13</v>
      </c>
      <c r="X33" s="11"/>
      <c r="AH33" s="26" t="str">
        <f t="shared" si="0"/>
        <v>2021evt52</v>
      </c>
      <c r="AI33" s="28">
        <f>IF(X70=4,U70,(IF(X71=4,U71,(IF(X72=4,U72,(IF(X73=4,U73,)))))))</f>
        <v>0</v>
      </c>
      <c r="AJ33" s="28">
        <f>IF(X70=4,V70,(IF(X71=4,V71,(IF(X72=4,V72,(IF(X73=4,V73,)))))))</f>
        <v>0</v>
      </c>
      <c r="AK33" s="28">
        <f>IF(X70=4,W70,(IF(X71=4,W71,(IF(X72=4,W72,(IF(X73=4,W73,)))))))</f>
        <v>0</v>
      </c>
      <c r="AL33" s="27">
        <v>25</v>
      </c>
      <c r="AM33" s="27">
        <f>$Q$63</f>
        <v>900</v>
      </c>
      <c r="AN33" s="29">
        <f>$U$63</f>
        <v>400</v>
      </c>
    </row>
    <row r="34" spans="1:40" ht="10" customHeight="1" x14ac:dyDescent="0.15">
      <c r="A34" s="1">
        <v>24</v>
      </c>
      <c r="B34" s="1" t="s">
        <v>109</v>
      </c>
      <c r="C34" s="33" t="s">
        <v>83</v>
      </c>
      <c r="D34" s="15">
        <v>10587</v>
      </c>
      <c r="E34" s="5" t="str">
        <f>C9</f>
        <v>Green</v>
      </c>
      <c r="F34" s="12">
        <f>IF(I14=1,F14,(IF(I15=1,F15,(IF(I16=1,F16,(IF(I17=1,F17,1.5)))))))</f>
        <v>1.5</v>
      </c>
      <c r="G34" s="13" t="str">
        <f>IF(I14=1,G14,(IF(I15=1,G15,(IF(I16=1,G16,(IF(I17=1,G17,"")))))))</f>
        <v/>
      </c>
      <c r="H34" s="13" t="str">
        <f>IF(I14=1,H14,(IF(I15=1,H15,(IF(I16=1,H16,(IF(I17=1,H17,"")))))))</f>
        <v/>
      </c>
      <c r="I34" s="14"/>
      <c r="J34" s="31"/>
      <c r="K34" s="12">
        <f>IF(I14=2,F14,(IF(I15=2,F15,(IF(I16=2,F16,(IF(I17=2,F17,2.5)))))))</f>
        <v>2.5</v>
      </c>
      <c r="L34" s="13" t="str">
        <f>IF(I14=2,G14,(IF(I15=2,G15,(IF(I17=2,G17,(IF(I16=2,G16,"")))))))</f>
        <v/>
      </c>
      <c r="M34" s="13" t="str">
        <f>IF(I14=2,H14,(IF(I15=2,H15,(IF(I17=2,H17,(IF(I16=2,H16,"")))))))</f>
        <v/>
      </c>
      <c r="N34" s="14"/>
      <c r="O34" s="31"/>
      <c r="P34" s="12">
        <f>IF(N14=1,K14,(IF(N15=1,K15,(IF(N17=1,K17,(IF(N16=1,K16,1.6)))))))</f>
        <v>1.6</v>
      </c>
      <c r="Q34" s="13" t="str">
        <f>IF(N14=1,L14,(IF(N15=1,L15,(IF(N17=1,L17,(IF(N16=1,L16,"")))))))</f>
        <v/>
      </c>
      <c r="R34" s="13" t="str">
        <f>IF(N14=1,M14,(IF(N15=1,M15,(IF(N17=1,M17,(IF(N16=1,M16,"")))))))</f>
        <v/>
      </c>
      <c r="S34" s="14"/>
      <c r="T34" s="31"/>
      <c r="U34" s="12">
        <f>IF(N14=2,K14,(IF(N15=2,K15,(IF(N16=2,K16,(IF(N17=2,K17,2.6)))))))</f>
        <v>2.6</v>
      </c>
      <c r="V34" s="13" t="str">
        <f>IF(N14=2,L14,(IF(N15=2,L15,(IF(N16=2,L16,(IF(N17=2,L17,"")))))))</f>
        <v/>
      </c>
      <c r="W34" s="13" t="str">
        <f>IF(N14=2,M14,(IF(N15=2,M15,(IF(N16=2,M16,(IF(N17=2,M17,"")))))))</f>
        <v/>
      </c>
      <c r="X34" s="14"/>
      <c r="AH34" s="26" t="str">
        <f t="shared" si="0"/>
        <v>2021evt52</v>
      </c>
      <c r="AI34" s="28">
        <f>IF(S70=4,P70,(IF(S71=4,P71,(IF(S72=4,P72,(IF(S73=4,P73,)))))))</f>
        <v>0</v>
      </c>
      <c r="AJ34" s="28">
        <f>IF(S70=4,Q70,(IF(S71=4,Q71,(IF(S72=4,Q72,(IF(S73=4,Q73,)))))))</f>
        <v>0</v>
      </c>
      <c r="AK34" s="28">
        <f>IF(S70=4,R70,(IF(S71=4,R71,(IF(S72=4,R72,(IF(S73=4,R73,)))))))</f>
        <v>0</v>
      </c>
      <c r="AL34" s="27">
        <v>25</v>
      </c>
      <c r="AM34" s="27">
        <f t="shared" ref="AM34:AM40" si="9">$Q$63</f>
        <v>900</v>
      </c>
      <c r="AN34" s="29">
        <f t="shared" ref="AN34:AN40" si="10">$U$63</f>
        <v>400</v>
      </c>
    </row>
    <row r="35" spans="1:40" ht="10" customHeight="1" x14ac:dyDescent="0.15">
      <c r="A35" s="1">
        <v>25</v>
      </c>
      <c r="B35" s="1" t="s">
        <v>110</v>
      </c>
      <c r="C35" s="33" t="s">
        <v>111</v>
      </c>
      <c r="D35" s="33">
        <v>2432</v>
      </c>
      <c r="F35" s="2" t="s">
        <v>33</v>
      </c>
      <c r="K35" s="2" t="s">
        <v>34</v>
      </c>
      <c r="N35" s="31"/>
      <c r="P35" s="2" t="s">
        <v>35</v>
      </c>
      <c r="S35" s="31"/>
      <c r="U35" s="2" t="s">
        <v>36</v>
      </c>
      <c r="X35" s="31"/>
      <c r="AH35" s="26" t="str">
        <f t="shared" si="0"/>
        <v>2021evt52</v>
      </c>
      <c r="AI35" s="28">
        <f>IF(N70=4,K70,(IF(N71=4,K71,(IF(N72=4,K72,(IF(N73=4,K73,)))))))</f>
        <v>0</v>
      </c>
      <c r="AJ35" s="28">
        <f>IF(N70=4,L70,(IF(N71=4,L71,(IF(N72=4,L72,(IF(N73=4,L73,)))))))</f>
        <v>0</v>
      </c>
      <c r="AK35" s="28">
        <f>IF(N70=4,M70,(IF(N71=4,M71,(IF(N72=4,M72,(IF(N73=4,M73,)))))))</f>
        <v>0</v>
      </c>
      <c r="AL35" s="27">
        <v>25</v>
      </c>
      <c r="AM35" s="27">
        <f t="shared" si="9"/>
        <v>900</v>
      </c>
      <c r="AN35" s="29">
        <f t="shared" si="10"/>
        <v>400</v>
      </c>
    </row>
    <row r="36" spans="1:40" ht="10" customHeight="1" x14ac:dyDescent="0.15">
      <c r="A36" s="1">
        <v>26</v>
      </c>
      <c r="B36" s="1" t="s">
        <v>112</v>
      </c>
      <c r="C36" s="33" t="s">
        <v>83</v>
      </c>
      <c r="D36" s="33">
        <v>7564</v>
      </c>
      <c r="E36" s="5" t="str">
        <f>C6</f>
        <v>Red</v>
      </c>
      <c r="F36" s="6" t="str">
        <f>$B$58</f>
        <v>Bouchgua,Teva</v>
      </c>
      <c r="G36" s="7" t="str">
        <f>C58</f>
        <v>FRA</v>
      </c>
      <c r="H36" s="7">
        <f>D58</f>
        <v>9566</v>
      </c>
      <c r="I36" s="8"/>
      <c r="K36" s="6" t="str">
        <f>$B$43</f>
        <v>Silveira,Lucas</v>
      </c>
      <c r="L36" s="7" t="str">
        <f>C43</f>
        <v>BRA</v>
      </c>
      <c r="M36" s="7">
        <f>D43</f>
        <v>3252</v>
      </c>
      <c r="N36" s="8"/>
      <c r="P36" s="6" t="str">
        <f>$B$50</f>
        <v>Renan,Grainville</v>
      </c>
      <c r="Q36" s="7" t="str">
        <f>C50</f>
        <v>FRA</v>
      </c>
      <c r="R36" s="7">
        <f>D50</f>
        <v>9648</v>
      </c>
      <c r="S36" s="8"/>
      <c r="U36" s="6" t="str">
        <f>$B$51</f>
        <v>Dominguez,Yago</v>
      </c>
      <c r="V36" s="7" t="str">
        <f>C51</f>
        <v>EUK</v>
      </c>
      <c r="W36" s="7">
        <f>D51</f>
        <v>11787</v>
      </c>
      <c r="X36" s="8"/>
      <c r="AH36" s="26" t="str">
        <f t="shared" si="0"/>
        <v>2021evt52</v>
      </c>
      <c r="AI36" s="28">
        <f>IF(I70=4,F70,(IF(I71=4,F71,(IF(I72=4,F72,(IF(I73=4,F73,)))))))</f>
        <v>0</v>
      </c>
      <c r="AJ36" s="28">
        <f>IF(I70=4,G70,(IF(I71=4,G71,(IF(I72=4,G72,(IF(I73=4,G73,)))))))</f>
        <v>0</v>
      </c>
      <c r="AK36" s="28">
        <f>IF(I70=4,H70,(IF(I71=4,H71,(IF(I72=4,H72,(IF(I73=4,H73,)))))))</f>
        <v>0</v>
      </c>
      <c r="AL36" s="27">
        <v>25</v>
      </c>
      <c r="AM36" s="27">
        <f t="shared" si="9"/>
        <v>900</v>
      </c>
      <c r="AN36" s="29">
        <f t="shared" si="10"/>
        <v>400</v>
      </c>
    </row>
    <row r="37" spans="1:40" ht="10" customHeight="1" x14ac:dyDescent="0.15">
      <c r="A37" s="1">
        <v>27</v>
      </c>
      <c r="B37" s="1" t="s">
        <v>113</v>
      </c>
      <c r="C37" s="33" t="s">
        <v>101</v>
      </c>
      <c r="D37" s="15">
        <v>9506</v>
      </c>
      <c r="E37" s="5" t="str">
        <f>C7</f>
        <v>Blue</v>
      </c>
      <c r="F37" s="9" t="str">
        <f>$B$59</f>
        <v>Blouin,Erwan</v>
      </c>
      <c r="G37" s="10" t="str">
        <f>C59</f>
        <v>FRA</v>
      </c>
      <c r="H37" s="10">
        <f>D59</f>
        <v>9595</v>
      </c>
      <c r="I37" s="11"/>
      <c r="K37" s="9" t="str">
        <f>$B$74</f>
        <v>Vizcarguenaga,Markel</v>
      </c>
      <c r="L37" s="10" t="str">
        <f>C74</f>
        <v>ESP</v>
      </c>
      <c r="M37" s="10">
        <f>D74</f>
        <v>12810</v>
      </c>
      <c r="N37" s="11"/>
      <c r="P37" s="9" t="str">
        <f>$B$67</f>
        <v>Dillon,Luke</v>
      </c>
      <c r="Q37" s="10" t="str">
        <f>C67</f>
        <v>GBR</v>
      </c>
      <c r="R37" s="10">
        <f>D67</f>
        <v>3246</v>
      </c>
      <c r="S37" s="11"/>
      <c r="U37" s="9" t="str">
        <f>$B$66</f>
        <v>Coelho,Pedro</v>
      </c>
      <c r="V37" s="10" t="str">
        <f>C66</f>
        <v>PRT</v>
      </c>
      <c r="W37" s="10">
        <f>D66</f>
        <v>6592</v>
      </c>
      <c r="X37" s="11"/>
      <c r="AH37" s="26" t="str">
        <f t="shared" si="0"/>
        <v>2021evt52</v>
      </c>
      <c r="AI37" s="28">
        <f>IF(X65=4,U65,(IF(X66=4,U66,(IF(X67=4,U67,(IF(X68=4,U68,)))))))</f>
        <v>0</v>
      </c>
      <c r="AJ37" s="28">
        <f>IF(X65=4,V65,(IF(X66=4,V66,(IF(X67=4,V67,(IF(X68=4,V68,)))))))</f>
        <v>0</v>
      </c>
      <c r="AK37" s="28">
        <f>IF(X65=4,W65,(IF(X66=4,W66,(IF(X67=4,W67,(IF(X68=4,W68,)))))))</f>
        <v>0</v>
      </c>
      <c r="AL37" s="27">
        <v>25</v>
      </c>
      <c r="AM37" s="27">
        <f t="shared" si="9"/>
        <v>900</v>
      </c>
      <c r="AN37" s="29">
        <f t="shared" si="10"/>
        <v>400</v>
      </c>
    </row>
    <row r="38" spans="1:40" ht="10" customHeight="1" x14ac:dyDescent="0.15">
      <c r="A38" s="1">
        <v>28</v>
      </c>
      <c r="B38" s="1" t="s">
        <v>114</v>
      </c>
      <c r="C38" s="33" t="s">
        <v>101</v>
      </c>
      <c r="D38" s="15">
        <v>7521</v>
      </c>
      <c r="E38" s="5" t="str">
        <f>C8</f>
        <v>White</v>
      </c>
      <c r="F38" s="9" t="str">
        <f>$B$90</f>
        <v>Rafaeli,Amir</v>
      </c>
      <c r="G38" s="10" t="str">
        <f>C90</f>
        <v>ISR</v>
      </c>
      <c r="H38" s="10">
        <f>D90</f>
        <v>12241</v>
      </c>
      <c r="I38" s="11"/>
      <c r="K38" s="9" t="str">
        <f>$B$75</f>
        <v>Bormann,Raul</v>
      </c>
      <c r="L38" s="10" t="str">
        <f>C75</f>
        <v>BRA</v>
      </c>
      <c r="M38" s="10">
        <f>D75</f>
        <v>11209</v>
      </c>
      <c r="N38" s="11"/>
      <c r="P38" s="9" t="str">
        <f>$B$82</f>
        <v>Souza,Caina</v>
      </c>
      <c r="Q38" s="10" t="str">
        <f>C82</f>
        <v>BRA</v>
      </c>
      <c r="R38" s="10">
        <f>D82</f>
        <v>9503</v>
      </c>
      <c r="S38" s="11"/>
      <c r="U38" s="9" t="str">
        <f>$B$83</f>
        <v>Strong,Arran</v>
      </c>
      <c r="V38" s="10" t="str">
        <f>C83</f>
        <v>GBR</v>
      </c>
      <c r="W38" s="10">
        <f>D83</f>
        <v>7548</v>
      </c>
      <c r="X38" s="11"/>
      <c r="AH38" s="26" t="str">
        <f t="shared" si="0"/>
        <v>2021evt52</v>
      </c>
      <c r="AI38" s="28">
        <f>IF(S65=4,P65,(IF(S66=4,P66,(IF(S67=4,P67,(IF(S68=4,P68,)))))))</f>
        <v>0</v>
      </c>
      <c r="AJ38" s="28">
        <f>IF(S65=4,Q65,(IF(S66=4,Q66,(IF(S67=4,Q67,(IF(S68=4,Q68,)))))))</f>
        <v>0</v>
      </c>
      <c r="AK38" s="28">
        <f>IF(S65=4,R65,(IF(S66=4,R66,(IF(S67=4,R67,(IF(S68=4,R68,)))))))</f>
        <v>0</v>
      </c>
      <c r="AL38" s="27">
        <v>25</v>
      </c>
      <c r="AM38" s="27">
        <f t="shared" si="9"/>
        <v>900</v>
      </c>
      <c r="AN38" s="29">
        <f t="shared" si="10"/>
        <v>400</v>
      </c>
    </row>
    <row r="39" spans="1:40" ht="10" customHeight="1" x14ac:dyDescent="0.15">
      <c r="A39" s="1">
        <v>29</v>
      </c>
      <c r="B39" s="1" t="s">
        <v>115</v>
      </c>
      <c r="C39" s="33" t="s">
        <v>81</v>
      </c>
      <c r="D39" s="33">
        <v>5763</v>
      </c>
      <c r="E39" s="5" t="str">
        <f>C9</f>
        <v>Green</v>
      </c>
      <c r="F39" s="12">
        <f>IF(S14=1,P14,(IF(S15=1,P15,(IF(S17=1,P17,(IF(S16=1,P16,1.7)))))))</f>
        <v>1.7</v>
      </c>
      <c r="G39" s="13" t="str">
        <f>IF(S14=1,Q14,(IF(S15=1,Q15,(IF(S17=1,Q17,(IF(S16=1,Q16,"")))))))</f>
        <v/>
      </c>
      <c r="H39" s="13" t="str">
        <f>IF(S14=1,R14,(IF(S15=1,R15,(IF(S17=1,R17,(IF(S16=1,R16,"")))))))</f>
        <v/>
      </c>
      <c r="I39" s="14"/>
      <c r="J39" s="31"/>
      <c r="K39" s="12">
        <f>IF(S14=2,P14,(IF(S15=2,P15,(IF(S17=2,P17,(IF(S16=2,P16,2.7)))))))</f>
        <v>2.7</v>
      </c>
      <c r="L39" s="13" t="str">
        <f>IF(S14=2,Q14,(IF(S15=2,Q15,(IF(S17=2,Q17,(IF(S16=2,Q16,"")))))))</f>
        <v/>
      </c>
      <c r="M39" s="13" t="str">
        <f>IF(S14=2,R14,(IF(S15=2,R15,(IF(S17=2,R17,(IF(S16=2,R16,"")))))))</f>
        <v/>
      </c>
      <c r="N39" s="14"/>
      <c r="O39" s="31"/>
      <c r="P39" s="12">
        <f>IF(X14=1,U14,(IF(X15=1,U15,(IF(X17=1,U17,(IF(X16=1,U16,1.8)))))))</f>
        <v>1.8</v>
      </c>
      <c r="Q39" s="13" t="str">
        <f>IF(X14=1,V14,(IF(X15=1,V15,(IF(X17=1,V17,(IF(X16=1,V16,"")))))))</f>
        <v/>
      </c>
      <c r="R39" s="13" t="str">
        <f>IF(X14=1,W14,(IF(X15=1,W15,(IF(X17=1,W17,(IF(X16=1,W16,"")))))))</f>
        <v/>
      </c>
      <c r="S39" s="14"/>
      <c r="T39" s="31"/>
      <c r="U39" s="12">
        <f>IF(X14=2,U14,(IF(X15=2,U15,(IF(X17=2,U17,(IF(X16=2,U16,2.8)))))))</f>
        <v>2.8</v>
      </c>
      <c r="V39" s="13" t="str">
        <f>IF(X14=2,V14,(IF(X15=2,V15,(IF(X17=2,V17,(IF(X16=2,V16,"")))))))</f>
        <v/>
      </c>
      <c r="W39" s="13" t="str">
        <f>IF(X14=2,W14,(IF(X15=2,W15,(IF(X17=2,W17,(IF(X16=2,W16,"")))))))</f>
        <v/>
      </c>
      <c r="X39" s="14"/>
      <c r="AH39" s="26" t="str">
        <f t="shared" si="0"/>
        <v>2021evt52</v>
      </c>
      <c r="AI39" s="28">
        <f>IF(N65=4,K65,(IF(N66=4,K66,(IF(N67=4,K67,(IF(N68=4,K68,)))))))</f>
        <v>0</v>
      </c>
      <c r="AJ39" s="28">
        <f>IF(N65=4,L65,(IF(N66=4,L66,(IF(N67=4,L67,(IF(N68=4,L68,)))))))</f>
        <v>0</v>
      </c>
      <c r="AK39" s="28">
        <f>IF(N65=4,M65,(IF(N66=4,M66,(IF(N67=4,M67,(IF(N68=4,M68,)))))))</f>
        <v>0</v>
      </c>
      <c r="AL39" s="27">
        <v>25</v>
      </c>
      <c r="AM39" s="27">
        <f t="shared" si="9"/>
        <v>900</v>
      </c>
      <c r="AN39" s="29">
        <f t="shared" si="10"/>
        <v>400</v>
      </c>
    </row>
    <row r="40" spans="1:40" ht="10" customHeight="1" x14ac:dyDescent="0.15">
      <c r="A40" s="1">
        <v>30</v>
      </c>
      <c r="B40" s="1" t="s">
        <v>116</v>
      </c>
      <c r="C40" s="33" t="s">
        <v>83</v>
      </c>
      <c r="D40" s="15">
        <v>10640</v>
      </c>
      <c r="E40" s="1" t="s">
        <v>37</v>
      </c>
      <c r="F40" s="1"/>
      <c r="G40" s="1"/>
      <c r="H40" s="1"/>
      <c r="I40" s="1"/>
      <c r="J40" s="1"/>
      <c r="T40" s="1"/>
      <c r="AH40" s="26" t="str">
        <f t="shared" si="0"/>
        <v>2021evt52</v>
      </c>
      <c r="AI40" s="28">
        <f>IF(I65=4,F65,(IF(I66=4,F66,(IF(I67=4,F67,(IF(I68=4,F68,)))))))</f>
        <v>0</v>
      </c>
      <c r="AJ40" s="28">
        <f>IF(I65=4,G65,(IF(I66=4,G66,(IF(I67=4,G67,(IF(I68=4,G68,)))))))</f>
        <v>0</v>
      </c>
      <c r="AK40" s="28">
        <f>IF(I65=4,H65,(IF(I66=4,H66,(IF(I67=4,H67,(IF(I68=4,H68,)))))))</f>
        <v>0</v>
      </c>
      <c r="AL40" s="27">
        <v>25</v>
      </c>
      <c r="AM40" s="27">
        <f t="shared" si="9"/>
        <v>900</v>
      </c>
      <c r="AN40" s="29">
        <f t="shared" si="10"/>
        <v>400</v>
      </c>
    </row>
    <row r="41" spans="1:40" ht="10" customHeight="1" x14ac:dyDescent="0.15">
      <c r="A41" s="1">
        <v>31</v>
      </c>
      <c r="B41" s="1" t="s">
        <v>117</v>
      </c>
      <c r="C41" s="33" t="s">
        <v>81</v>
      </c>
      <c r="D41" s="15">
        <v>6653</v>
      </c>
      <c r="E41" s="1"/>
      <c r="F41" s="4" t="s">
        <v>38</v>
      </c>
      <c r="G41" s="1">
        <f>IF($E$2=1000,66,IF($E$2=3000,200,IF($E$2=5000,450,"")))</f>
        <v>450</v>
      </c>
      <c r="H41" s="1"/>
      <c r="I41" s="1" t="s">
        <v>8</v>
      </c>
      <c r="J41" s="1"/>
      <c r="K41" s="16">
        <f>IF($C$2=1500,0,IF($C$2=2000,0,IF($C$2=2500,0,IF($C$2=5000,0,IF($C$2=7500,175,IF($C$2=10000,0,IF($C$2=30000,0,IF($C$2=50000,300,""))))))))</f>
        <v>300</v>
      </c>
      <c r="L41" s="1"/>
      <c r="M41" s="1"/>
      <c r="N41" s="1"/>
      <c r="O41" s="1"/>
      <c r="P41" s="4" t="s">
        <v>39</v>
      </c>
      <c r="Q41" s="1">
        <f>IF($E$2=1000,60,IF($E$2=3000,180,IF($E$2=5000,400,"")))</f>
        <v>400</v>
      </c>
      <c r="R41" s="1"/>
      <c r="S41" s="1" t="s">
        <v>8</v>
      </c>
      <c r="T41" s="1"/>
      <c r="U41" s="16">
        <f>IF($C$2=1500,0,IF($C$2=2000,0,IF($C$2=2500,0,IF($C$2=5000,0,IF($C$2=7500,175,IF($C$2=10000,0,IF($C$2=30000,0,IF($C$2=50000,200,""))))))))</f>
        <v>200</v>
      </c>
      <c r="V41" s="15"/>
      <c r="W41" s="15"/>
      <c r="X41" s="1"/>
      <c r="AH41" s="26" t="str">
        <f t="shared" si="0"/>
        <v>2021evt52</v>
      </c>
      <c r="AI41" s="30">
        <f>IF(X58=3,U58,(IF(X59=3,U59,(IF(X60=3,U60,(IF(X61=3,U61,)))))))</f>
        <v>0</v>
      </c>
      <c r="AJ41" s="30">
        <f>IF(X58=3,V58,(IF(X59=3,V59,(IF(X60=3,V60,(IF(X61=3,V61,)))))))</f>
        <v>0</v>
      </c>
      <c r="AK41" s="30">
        <f>IF(X58=3,W58,(IF(X59=3,W59,(IF(X60=3,W60,(IF(X61=3,W61,)))))))</f>
        <v>0</v>
      </c>
      <c r="AL41" s="27">
        <v>33</v>
      </c>
      <c r="AM41" s="27">
        <f>$G$41</f>
        <v>450</v>
      </c>
      <c r="AN41" s="29">
        <f>$K$41</f>
        <v>300</v>
      </c>
    </row>
    <row r="42" spans="1:40" ht="10" customHeight="1" x14ac:dyDescent="0.15">
      <c r="A42" s="1">
        <v>32</v>
      </c>
      <c r="B42" s="38" t="s">
        <v>208</v>
      </c>
      <c r="C42" s="39" t="s">
        <v>81</v>
      </c>
      <c r="D42" s="40">
        <v>13856</v>
      </c>
      <c r="F42" s="2" t="s">
        <v>12</v>
      </c>
      <c r="K42" s="2" t="s">
        <v>13</v>
      </c>
      <c r="L42" s="1"/>
      <c r="M42" s="1"/>
      <c r="N42" s="1"/>
      <c r="P42" s="2" t="s">
        <v>14</v>
      </c>
      <c r="U42" s="2" t="s">
        <v>15</v>
      </c>
      <c r="AH42" s="26" t="str">
        <f t="shared" si="0"/>
        <v>2021evt52</v>
      </c>
      <c r="AI42" s="30">
        <f>IF(S58=3,P58,(IF(S59=3,P59,(IF(S60=3,P60,(IF(S61=3,P61,)))))))</f>
        <v>0</v>
      </c>
      <c r="AJ42" s="30">
        <f>IF(S58=3,Q58,(IF(S59=3,Q59,(IF(S60=3,Q60,(IF(S61=3,Q61,)))))))</f>
        <v>0</v>
      </c>
      <c r="AK42" s="30">
        <f>IF(S58=3,R58,(IF(S59=3,R59,(IF(S60=3,R60,(IF(S61=3,R61,)))))))</f>
        <v>0</v>
      </c>
      <c r="AL42" s="27">
        <v>33</v>
      </c>
      <c r="AM42" s="27">
        <f t="shared" ref="AM42:AM56" si="11">$G$41</f>
        <v>450</v>
      </c>
      <c r="AN42" s="29">
        <f t="shared" ref="AN42:AN56" si="12">$K$41</f>
        <v>300</v>
      </c>
    </row>
    <row r="43" spans="1:40" ht="10" customHeight="1" x14ac:dyDescent="0.15">
      <c r="A43" s="1">
        <v>33</v>
      </c>
      <c r="B43" s="1" t="s">
        <v>118</v>
      </c>
      <c r="C43" s="33" t="s">
        <v>119</v>
      </c>
      <c r="D43" s="33">
        <v>3252</v>
      </c>
      <c r="E43" s="5" t="str">
        <f>C6</f>
        <v>Red</v>
      </c>
      <c r="F43" s="6" t="str">
        <f>$B$14</f>
        <v>Vaast,Kauli</v>
      </c>
      <c r="G43" s="7" t="str">
        <f>C14</f>
        <v>FRA</v>
      </c>
      <c r="H43" s="7">
        <f>D14</f>
        <v>9286</v>
      </c>
      <c r="I43" s="8"/>
      <c r="K43" s="6" t="str">
        <f>$B$23</f>
        <v xml:space="preserve">Aranburu,Aritz </v>
      </c>
      <c r="L43" s="7" t="str">
        <f>C23</f>
        <v>ESP</v>
      </c>
      <c r="M43" s="7">
        <f>D23</f>
        <v>83</v>
      </c>
      <c r="N43" s="8"/>
      <c r="P43" s="6" t="str">
        <f>$B$22</f>
        <v>Debierre,Thomas</v>
      </c>
      <c r="Q43" s="7" t="str">
        <f>C22</f>
        <v>FRA</v>
      </c>
      <c r="R43" s="7">
        <f>D22</f>
        <v>9549</v>
      </c>
      <c r="S43" s="8"/>
      <c r="U43" s="6" t="str">
        <f>$B$15</f>
        <v>Bisso,Timothee</v>
      </c>
      <c r="V43" s="7" t="str">
        <f>C15</f>
        <v>FRA</v>
      </c>
      <c r="W43" s="7">
        <f>D15</f>
        <v>4698</v>
      </c>
      <c r="X43" s="8"/>
      <c r="AH43" s="26" t="str">
        <f t="shared" si="0"/>
        <v>2021evt52</v>
      </c>
      <c r="AI43" s="30">
        <f>IF(N58=3,K58,(IF(N59=3,K59,(IF(N60=3,K60,(IF(N61=3,K61,)))))))</f>
        <v>0</v>
      </c>
      <c r="AJ43" s="30">
        <f>IF(N58=3,L58,(IF(N59=3,L59,(IF(N60=3,L60,(IF(N61=3,L61,)))))))</f>
        <v>0</v>
      </c>
      <c r="AK43" s="30">
        <f>IF(N58=3,M58,(IF(N59=3,M59,(IF(N60=3,M60,(IF(N61=3,M61,)))))))</f>
        <v>0</v>
      </c>
      <c r="AL43" s="27">
        <v>33</v>
      </c>
      <c r="AM43" s="27">
        <f t="shared" si="11"/>
        <v>450</v>
      </c>
      <c r="AN43" s="29">
        <f t="shared" si="12"/>
        <v>300</v>
      </c>
    </row>
    <row r="44" spans="1:40" ht="10" customHeight="1" x14ac:dyDescent="0.15">
      <c r="A44" s="1">
        <v>34</v>
      </c>
      <c r="B44" s="1" t="s">
        <v>120</v>
      </c>
      <c r="C44" s="33" t="s">
        <v>81</v>
      </c>
      <c r="D44" s="33">
        <v>726</v>
      </c>
      <c r="E44" s="5" t="str">
        <f>C7</f>
        <v>Blue</v>
      </c>
      <c r="F44" s="9" t="str">
        <f>$B$39</f>
        <v>Fonseca,Guilherme</v>
      </c>
      <c r="G44" s="10" t="str">
        <f>C39</f>
        <v>PRT</v>
      </c>
      <c r="H44" s="10">
        <f>D39</f>
        <v>5763</v>
      </c>
      <c r="I44" s="11"/>
      <c r="K44" s="9" t="str">
        <f>$B$30</f>
        <v>Lacomare,Marc</v>
      </c>
      <c r="L44" s="10" t="str">
        <f>C30</f>
        <v>FRA</v>
      </c>
      <c r="M44" s="10">
        <f>D30</f>
        <v>1090</v>
      </c>
      <c r="N44" s="11"/>
      <c r="P44" s="9" t="str">
        <f>$B$31</f>
        <v>Romero,Vicente</v>
      </c>
      <c r="Q44" s="10" t="str">
        <f>C31</f>
        <v>ESP</v>
      </c>
      <c r="R44" s="10">
        <f>D31</f>
        <v>3262</v>
      </c>
      <c r="S44" s="11"/>
      <c r="U44" s="9" t="str">
        <f>$B$38</f>
        <v>Glatzer,Leon</v>
      </c>
      <c r="V44" s="10" t="str">
        <f>C38</f>
        <v>DEU</v>
      </c>
      <c r="W44" s="10">
        <f>D38</f>
        <v>7521</v>
      </c>
      <c r="X44" s="11"/>
      <c r="AH44" s="26" t="str">
        <f t="shared" si="0"/>
        <v>2021evt52</v>
      </c>
      <c r="AI44" s="30">
        <f>IF(I58=3,F58,(IF(I59=3,F59,(IF(I60=3,F60,(IF(I61=3,F61,)))))))</f>
        <v>0</v>
      </c>
      <c r="AJ44" s="30">
        <f>IF(I58=3,G58,(IF(I59=3,G59,(IF(I60=3,G60,(IF(I61=3,G61,)))))))</f>
        <v>0</v>
      </c>
      <c r="AK44" s="30">
        <f>IF(I58=3,H58,(IF(I59=3,H59,(IF(I60=3,H60,(IF(I61=3,H61,)))))))</f>
        <v>0</v>
      </c>
      <c r="AL44" s="27">
        <v>33</v>
      </c>
      <c r="AM44" s="27">
        <f t="shared" si="11"/>
        <v>450</v>
      </c>
      <c r="AN44" s="29">
        <f t="shared" si="12"/>
        <v>300</v>
      </c>
    </row>
    <row r="45" spans="1:40" ht="10" customHeight="1" x14ac:dyDescent="0.15">
      <c r="A45" s="1">
        <v>35</v>
      </c>
      <c r="B45" s="1" t="s">
        <v>121</v>
      </c>
      <c r="C45" s="33" t="s">
        <v>97</v>
      </c>
      <c r="D45" s="15">
        <v>10482</v>
      </c>
      <c r="E45" s="5" t="str">
        <f>C8</f>
        <v>White</v>
      </c>
      <c r="F45" s="9">
        <f>IF(I21=1,F21,(IF(I22=1,F22,(IF(I24=1,F24,(IF(I23=1,F23,1.1)))))))</f>
        <v>1.1000000000000001</v>
      </c>
      <c r="G45" s="31" t="str">
        <f>IF(I21=1,G21,(IF(I22=1,G22,(IF(I24=1,G24,(IF(I23=1,G23,"")))))))</f>
        <v/>
      </c>
      <c r="H45" s="31" t="str">
        <f>IF(I21=1,H21,(IF(I22=1,H22,(IF(I24=1,H24,(IF(I23=1,H23,"")))))))</f>
        <v/>
      </c>
      <c r="I45" s="11"/>
      <c r="J45" s="31"/>
      <c r="K45" s="9">
        <f>IF(N21=1,K21,(IF(N22=1,K22,(IF(N24=1,K24,(IF(N23=1,K23,1.2)))))))</f>
        <v>1.2</v>
      </c>
      <c r="L45" s="31" t="str">
        <f>IF(N21=1,L21,(IF(N22=1,L22,(IF(N24=1,L24,(IF(N23=1,L23,"")))))))</f>
        <v/>
      </c>
      <c r="M45" s="31" t="str">
        <f>IF(N21=1,M21,(IF(N22=1,M22,(IF(N24=1,M24,(IF(N23=1,M23,"")))))))</f>
        <v/>
      </c>
      <c r="N45" s="11"/>
      <c r="O45" s="31"/>
      <c r="P45" s="9">
        <f>IF(S21=1,P21,(IF(S22=1,P22,(IF(S24=1,P24,(IF(S23=1,P23,1.3)))))))</f>
        <v>1.3</v>
      </c>
      <c r="Q45" s="31" t="str">
        <f>IF(S21=1,Q21,(IF(S22=1,Q22,(IF(S24=1,Q24,(IF(S23=1,Q23,"")))))))</f>
        <v/>
      </c>
      <c r="R45" s="31" t="str">
        <f>IF(S21=1,R21,(IF(S22=1,R22,(IF(S24=1,R24,(IF(S23=1,R23,"")))))))</f>
        <v/>
      </c>
      <c r="S45" s="11"/>
      <c r="T45" s="31"/>
      <c r="U45" s="9">
        <f>IF(X21=1,U21,(IF(X22=1,U22,(IF(X23=1,U23,(IF(X24=1,U24,1.4)))))))</f>
        <v>1.4</v>
      </c>
      <c r="V45" s="31" t="str">
        <f>IF(X21=1,V21,(IF(X22=1,V22,(IF(X23=1,V23,(IF(X24=1,V24,"")))))))</f>
        <v/>
      </c>
      <c r="W45" s="31" t="str">
        <f>IF(X21=1,W21,(IF(X22=1,W22,(IF(X23=1,W23,(IF(X24=1,W24,"")))))))</f>
        <v/>
      </c>
      <c r="X45" s="11"/>
      <c r="AH45" s="26" t="str">
        <f t="shared" si="0"/>
        <v>2021evt52</v>
      </c>
      <c r="AI45" s="30">
        <f>IF(X53=3,U53,(IF(X54=3,U54,(IF(X55=3,U55,(IF(X56=3,U56,)))))))</f>
        <v>0</v>
      </c>
      <c r="AJ45" s="30">
        <f>IF(X53=3,V53,(IF(X54=3,V54,(IF(X55=3,V55,(IF(X56=3,V56,)))))))</f>
        <v>0</v>
      </c>
      <c r="AK45" s="30">
        <f>IF(X53=3,W53,(IF(X54=3,W54,(IF(X55=3,W55,(IF(X56=3,W56,)))))))</f>
        <v>0</v>
      </c>
      <c r="AL45" s="27">
        <v>33</v>
      </c>
      <c r="AM45" s="27">
        <f t="shared" si="11"/>
        <v>450</v>
      </c>
      <c r="AN45" s="29">
        <f t="shared" si="12"/>
        <v>300</v>
      </c>
    </row>
    <row r="46" spans="1:40" ht="10" customHeight="1" x14ac:dyDescent="0.15">
      <c r="A46" s="1">
        <v>36</v>
      </c>
      <c r="B46" s="1" t="s">
        <v>122</v>
      </c>
      <c r="C46" s="33" t="s">
        <v>83</v>
      </c>
      <c r="D46" s="15">
        <v>12396</v>
      </c>
      <c r="E46" s="5" t="str">
        <f>C9</f>
        <v>Green</v>
      </c>
      <c r="F46" s="12">
        <f>IF(N22=2,K22,(IF(N23=2,K23,(IF(N21=2,K21,(IF(N24=2,K24,2.2)))))))</f>
        <v>2.2000000000000002</v>
      </c>
      <c r="G46" s="13" t="str">
        <f>IF(N22=2,L22,(IF(N23=2,L23,(IF(N21=2,L21,(IF(N24=2,L24,"")))))))</f>
        <v/>
      </c>
      <c r="H46" s="13" t="str">
        <f>IF(N22=2,M22,(IF(N23=2,M23,(IF(N21=2,M21,(IF(N24=2,M24,"")))))))</f>
        <v/>
      </c>
      <c r="I46" s="14"/>
      <c r="J46" s="31"/>
      <c r="K46" s="12">
        <f>IF(I22=2,F22,(IF(I23=2,F23,(IF(I21=2,F21,(IF(I24=2,F24,2.1)))))))</f>
        <v>2.1</v>
      </c>
      <c r="L46" s="13" t="str">
        <f>IF(I22=2,G22,(IF(I23=2,G23,(IF(I21=2,G21,(IF(I24=2,G24,"")))))))</f>
        <v/>
      </c>
      <c r="M46" s="13" t="str">
        <f>IF(I22=2,H22,(IF(I23=2,H23,(IF(I21=2,H21,(IF(I24=2,H24,"")))))))</f>
        <v/>
      </c>
      <c r="N46" s="14"/>
      <c r="O46" s="31"/>
      <c r="P46" s="12">
        <f>IF(X22=2,U22,(IF(X23=2,U23,(IF(X24=2,U24,(IF(X21=2,U21,2.4)))))))</f>
        <v>2.4</v>
      </c>
      <c r="Q46" s="13" t="str">
        <f>IF(X22=2,V22,(IF(X23=2,V23,(IF(X24=2,V24,(IF(X21=2,V21,"")))))))</f>
        <v/>
      </c>
      <c r="R46" s="13" t="str">
        <f>IF(X22=2,W22,(IF(X23=2,W23,(IF(X24=2,W24,(IF(X21=2,W21,"")))))))</f>
        <v/>
      </c>
      <c r="S46" s="14"/>
      <c r="T46" s="31"/>
      <c r="U46" s="12">
        <f>IF(S22=2,P22,(IF(S23=2,P23,(IF(S21=2,P21,(IF(S24=2,P24,2.3)))))))</f>
        <v>2.2999999999999998</v>
      </c>
      <c r="V46" s="13" t="str">
        <f>IF(S22=2,Q22,(IF(S23=2,Q23,(IF(S21=2,Q21,(IF(S24=2,Q24,"")))))))</f>
        <v/>
      </c>
      <c r="W46" s="13" t="str">
        <f>IF(S22=2,R22,(IF(S23=2,R23,(IF(S21=2,R21,(IF(S24=2,R24,"")))))))</f>
        <v/>
      </c>
      <c r="X46" s="14"/>
      <c r="AH46" s="26" t="str">
        <f t="shared" si="0"/>
        <v>2021evt52</v>
      </c>
      <c r="AI46" s="30">
        <f>IF(S53=3,P53,(IF(S54=3,P54,(IF(S55=3,P55,(IF(S56=3,P56,)))))))</f>
        <v>0</v>
      </c>
      <c r="AJ46" s="30">
        <f>IF(S53=3,Q53,(IF(S54=3,Q54,(IF(S55=3,Q55,(IF(S56=3,Q56,)))))))</f>
        <v>0</v>
      </c>
      <c r="AK46" s="30">
        <f>IF(S53=3,R53,(IF(S54=3,R54,(IF(S55=3,R55,(IF(S56=3,R56,)))))))</f>
        <v>0</v>
      </c>
      <c r="AL46" s="27">
        <v>33</v>
      </c>
      <c r="AM46" s="27">
        <f t="shared" si="11"/>
        <v>450</v>
      </c>
      <c r="AN46" s="29">
        <f t="shared" si="12"/>
        <v>300</v>
      </c>
    </row>
    <row r="47" spans="1:40" ht="10" customHeight="1" x14ac:dyDescent="0.15">
      <c r="A47" s="1">
        <v>37</v>
      </c>
      <c r="B47" s="1" t="s">
        <v>123</v>
      </c>
      <c r="C47" s="33" t="s">
        <v>101</v>
      </c>
      <c r="D47" s="15">
        <v>5887</v>
      </c>
      <c r="F47" s="2" t="s">
        <v>22</v>
      </c>
      <c r="I47" s="31"/>
      <c r="K47" s="2" t="s">
        <v>23</v>
      </c>
      <c r="N47" s="31"/>
      <c r="P47" s="2" t="s">
        <v>24</v>
      </c>
      <c r="S47" s="31"/>
      <c r="U47" s="2" t="s">
        <v>25</v>
      </c>
      <c r="X47" s="31"/>
      <c r="AH47" s="26" t="str">
        <f t="shared" si="0"/>
        <v>2021evt52</v>
      </c>
      <c r="AI47" s="30">
        <f>IF(N53=3,K53,(IF(N54=3,K54,(IF(N55=3,K55,(IF(N56=3,K56,)))))))</f>
        <v>0</v>
      </c>
      <c r="AJ47" s="30">
        <f>IF(N53=3,L53,(IF(N54=3,L54,(IF(N55=3,L55,(IF(N56=3,L56,)))))))</f>
        <v>0</v>
      </c>
      <c r="AK47" s="30">
        <f>IF(N53=3,M53,(IF(N54=3,M54,(IF(N55=3,M55,(IF(N56=3,M56,)))))))</f>
        <v>0</v>
      </c>
      <c r="AL47" s="27">
        <v>33</v>
      </c>
      <c r="AM47" s="27">
        <f t="shared" si="11"/>
        <v>450</v>
      </c>
      <c r="AN47" s="29">
        <f t="shared" si="12"/>
        <v>300</v>
      </c>
    </row>
    <row r="48" spans="1:40" ht="10" customHeight="1" x14ac:dyDescent="0.15">
      <c r="A48" s="1">
        <v>38</v>
      </c>
      <c r="B48" s="1" t="s">
        <v>124</v>
      </c>
      <c r="C48" s="33" t="s">
        <v>111</v>
      </c>
      <c r="D48" s="33">
        <v>9546</v>
      </c>
      <c r="E48" s="5" t="str">
        <f>C6</f>
        <v>Red</v>
      </c>
      <c r="F48" s="6" t="str">
        <f>$B$18</f>
        <v>Vitoria,Ruben</v>
      </c>
      <c r="G48" s="7" t="str">
        <f>C18</f>
        <v>EUK</v>
      </c>
      <c r="H48" s="7">
        <f>D18</f>
        <v>7533</v>
      </c>
      <c r="I48" s="8"/>
      <c r="K48" s="6" t="str">
        <f>$B$19</f>
        <v>Huscenot,Maxime</v>
      </c>
      <c r="L48" s="7" t="str">
        <f>C19</f>
        <v>FRA</v>
      </c>
      <c r="M48" s="7">
        <f>D19</f>
        <v>1140</v>
      </c>
      <c r="N48" s="8"/>
      <c r="P48" s="6" t="str">
        <f>$B$26</f>
        <v>Groen,Dylan</v>
      </c>
      <c r="Q48" s="7" t="str">
        <f>C26</f>
        <v>DEU</v>
      </c>
      <c r="R48" s="7">
        <f>D26</f>
        <v>8347</v>
      </c>
      <c r="S48" s="8"/>
      <c r="U48" s="6" t="str">
        <f>$B$11</f>
        <v>Ribeiro,Vasco</v>
      </c>
      <c r="V48" s="7" t="str">
        <f>C11</f>
        <v>PRT</v>
      </c>
      <c r="W48" s="7">
        <f>D11</f>
        <v>1917</v>
      </c>
      <c r="X48" s="8"/>
      <c r="AH48" s="26" t="str">
        <f t="shared" si="0"/>
        <v>2021evt52</v>
      </c>
      <c r="AI48" s="30">
        <f>IF(I53=3,F53,(IF(I54=3,F54,(IF(I55=3,F55,(IF(I56=3,F56,)))))))</f>
        <v>0</v>
      </c>
      <c r="AJ48" s="30">
        <f>IF(I53=3,G53,(IF(I54=3,G54,(IF(I55=3,G55,(IF(I56=3,G56,)))))))</f>
        <v>0</v>
      </c>
      <c r="AK48" s="30">
        <f>IF(I53=3,H53,(IF(I54=3,H54,(IF(I55=3,H55,(IF(I56=3,H56,)))))))</f>
        <v>0</v>
      </c>
      <c r="AL48" s="27">
        <v>33</v>
      </c>
      <c r="AM48" s="27">
        <f t="shared" si="11"/>
        <v>450</v>
      </c>
      <c r="AN48" s="29">
        <f t="shared" si="12"/>
        <v>300</v>
      </c>
    </row>
    <row r="49" spans="1:40" ht="10" customHeight="1" x14ac:dyDescent="0.15">
      <c r="A49" s="1">
        <v>39</v>
      </c>
      <c r="B49" s="1" t="s">
        <v>125</v>
      </c>
      <c r="C49" s="33" t="s">
        <v>83</v>
      </c>
      <c r="D49" s="33">
        <v>1419</v>
      </c>
      <c r="E49" s="5" t="str">
        <f>C7</f>
        <v>Blue</v>
      </c>
      <c r="F49" s="9" t="str">
        <f>$B$35</f>
        <v>Gonzalez,Jonathan</v>
      </c>
      <c r="G49" s="10" t="str">
        <f>C35</f>
        <v>CNY</v>
      </c>
      <c r="H49" s="10">
        <f>D35</f>
        <v>2432</v>
      </c>
      <c r="I49" s="11"/>
      <c r="K49" s="9" t="str">
        <f>$B$34</f>
        <v>Ledee,Thomas</v>
      </c>
      <c r="L49" s="10" t="str">
        <f>C34</f>
        <v>FRA</v>
      </c>
      <c r="M49" s="10">
        <f>D34</f>
        <v>10587</v>
      </c>
      <c r="N49" s="11"/>
      <c r="P49" s="9" t="str">
        <f>$B$27</f>
        <v>Mignot,Marco</v>
      </c>
      <c r="Q49" s="10" t="str">
        <f>C27</f>
        <v>FRA</v>
      </c>
      <c r="R49" s="10">
        <f>D27</f>
        <v>6791</v>
      </c>
      <c r="S49" s="11"/>
      <c r="U49" s="9" t="str">
        <f>$B$42</f>
        <v>Viegas,Diogo</v>
      </c>
      <c r="V49" s="10" t="str">
        <f>C42</f>
        <v>PRT</v>
      </c>
      <c r="W49" s="10">
        <f>D42</f>
        <v>13856</v>
      </c>
      <c r="X49" s="11"/>
      <c r="AH49" s="26" t="str">
        <f t="shared" si="0"/>
        <v>2021evt52</v>
      </c>
      <c r="AI49" s="30">
        <f>IF(X48=3,U48,(IF(X49=3,U49,(IF(X50=3,U50,(IF(X51=3,U51,)))))))</f>
        <v>0</v>
      </c>
      <c r="AJ49" s="30">
        <f>IF(X48=3,V48,(IF(X49=3,V49,(IF(X50=3,V50,(IF(X51=3,249,)))))))</f>
        <v>0</v>
      </c>
      <c r="AK49" s="30">
        <f>IF(X48=3,W48,(IF(X49=3,W49,(IF(X50=3,W50,(IF(X51=3,W51,)))))))</f>
        <v>0</v>
      </c>
      <c r="AL49" s="27">
        <v>33</v>
      </c>
      <c r="AM49" s="27">
        <f t="shared" si="11"/>
        <v>450</v>
      </c>
      <c r="AN49" s="29">
        <f t="shared" si="12"/>
        <v>300</v>
      </c>
    </row>
    <row r="50" spans="1:40" ht="10" customHeight="1" x14ac:dyDescent="0.15">
      <c r="A50" s="1">
        <v>40</v>
      </c>
      <c r="B50" s="1" t="s">
        <v>126</v>
      </c>
      <c r="C50" s="33" t="s">
        <v>83</v>
      </c>
      <c r="D50" s="15">
        <v>9648</v>
      </c>
      <c r="E50" s="5" t="str">
        <f>C8</f>
        <v>White</v>
      </c>
      <c r="F50" s="9">
        <f>IF(I26=1,F26,(IF(I27=1,F27,(IF(I29=1,F29,(IF(I28=1,F28,1.5)))))))</f>
        <v>1.5</v>
      </c>
      <c r="G50" s="31" t="str">
        <f>IF(I26=1,G26,(IF(I27=1,G27,(IF(I29=1,G29,(IF(I28=1,G28,"")))))))</f>
        <v/>
      </c>
      <c r="H50" s="31" t="str">
        <f>IF(I26=1,H26,(IF(I27=1,H27,(IF(I29=1,H29,(IF(I28=1,H28,"")))))))</f>
        <v/>
      </c>
      <c r="I50" s="11"/>
      <c r="J50" s="31"/>
      <c r="K50" s="9">
        <f>IF(N26=1,K26,(IF(N27=1,K27,(IF(N29=1,K29,(IF(N28=1,K28,1.6)))))))</f>
        <v>1.6</v>
      </c>
      <c r="L50" s="31" t="str">
        <f>IF(N26=1,L26,(IF(N27=1,L27,(IF(N29=1,L29,(IF(N28=1,L28,"")))))))</f>
        <v/>
      </c>
      <c r="M50" s="31" t="str">
        <f>IF(N26=1,M26,(IF(N27=1,M27,(IF(N29=1,M29,(IF(N28=1,M28,"")))))))</f>
        <v/>
      </c>
      <c r="N50" s="11"/>
      <c r="O50" s="31"/>
      <c r="P50" s="9">
        <f>IF(S26=1,P26,(IF(S27=1,P27,(IF(S29=1,P29,(IF(S28=1,P28,1.7)))))))</f>
        <v>1.7</v>
      </c>
      <c r="Q50" s="31" t="str">
        <f>IF(S26=1,Q26,(IF(S27=1,Q27,(IF(S29=1,Q29,(IF(S28=1,Q28,"")))))))</f>
        <v/>
      </c>
      <c r="R50" s="31" t="str">
        <f>IF(S26=1,R26,(IF(S27=1,R27,(IF(S29=1,R29,(IF(S28=1,R28,"")))))))</f>
        <v/>
      </c>
      <c r="S50" s="11"/>
      <c r="T50" s="31"/>
      <c r="U50" s="9">
        <f>IF(X26=1,U26,(IF(X27=1,U27,(IF(X29=1,U29,(IF(X28=1,U28,1.8)))))))</f>
        <v>1.8</v>
      </c>
      <c r="V50" s="31" t="str">
        <f>IF(X26=1,V26,(IF(X27=1,V27,(IF(X29=1,V29,(IF(X28=1,V28,"")))))))</f>
        <v/>
      </c>
      <c r="W50" s="31" t="str">
        <f>IF(X26=1,W26,(IF(X27=1,W27,(IF(X29=1,W29,(IF(X28=1,W28,"")))))))</f>
        <v/>
      </c>
      <c r="X50" s="11"/>
      <c r="AH50" s="26" t="str">
        <f t="shared" si="0"/>
        <v>2021evt52</v>
      </c>
      <c r="AI50" s="30">
        <f>IF(S48=3,P48,(IF(S49=3,P49,(IF(S50=3,P50,(IF(S51=3,P51,)))))))</f>
        <v>0</v>
      </c>
      <c r="AJ50" s="30">
        <f>IF(S48=3,Q48,(IF(S49=3,Q49,(IF(S50=3,Q50,(IF(S51=3,Q51,)))))))</f>
        <v>0</v>
      </c>
      <c r="AK50" s="30">
        <f>IF(S48=3,R48,(IF(S49=3,R49,(IF(S50=3,R50,(IF(S51=3,R51,)))))))</f>
        <v>0</v>
      </c>
      <c r="AL50" s="27">
        <v>33</v>
      </c>
      <c r="AM50" s="27">
        <f t="shared" si="11"/>
        <v>450</v>
      </c>
      <c r="AN50" s="29">
        <f t="shared" si="12"/>
        <v>300</v>
      </c>
    </row>
    <row r="51" spans="1:40" ht="10" customHeight="1" x14ac:dyDescent="0.15">
      <c r="A51" s="1">
        <v>41</v>
      </c>
      <c r="B51" s="1" t="s">
        <v>127</v>
      </c>
      <c r="C51" s="33" t="s">
        <v>91</v>
      </c>
      <c r="D51" s="15">
        <v>11787</v>
      </c>
      <c r="E51" s="5" t="str">
        <f>C9</f>
        <v>Green</v>
      </c>
      <c r="F51" s="12">
        <f>IF(N27=2,K27,(IF(N28=2,K28,(IF(N26=2,K26,(IF(N29=2,K29,2.6)))))))</f>
        <v>2.6</v>
      </c>
      <c r="G51" s="13" t="str">
        <f>IF(N27=2,L27,(IF(N28=2,L28,(IF(N26=2,L26,(IF(N29=2,L29,"")))))))</f>
        <v/>
      </c>
      <c r="H51" s="13" t="str">
        <f>IF(N27=2,M27,(IF(N28=2,M28,(IF(N26=2,M26,(IF(N29=2,M29,"")))))))</f>
        <v/>
      </c>
      <c r="I51" s="14"/>
      <c r="J51" s="31"/>
      <c r="K51" s="12">
        <f>IF(I27=2,F27,(IF(I28=2,F28,(IF(I26=2,F26,(IF(I29=2,F29,2.5)))))))</f>
        <v>2.5</v>
      </c>
      <c r="L51" s="13" t="str">
        <f>IF(I27=2,G27,(IF(I28=2,G28,(IF(I26=2,G26,(IF(I29=2,G29,"")))))))</f>
        <v/>
      </c>
      <c r="M51" s="13" t="str">
        <f>IF(I27=2,H27,(IF(I28=2,H28,(IF(I26=2,H26,(IF(I29=2,H29,"")))))))</f>
        <v/>
      </c>
      <c r="N51" s="14"/>
      <c r="O51" s="31"/>
      <c r="P51" s="12">
        <f>IF(X27=2,U27,(IF(X28=2,U28,(IF(X26=2,U26,(IF(X29=2,U29,2.8)))))))</f>
        <v>2.8</v>
      </c>
      <c r="Q51" s="13" t="str">
        <f>IF(X27=2,V27,(IF(X28=2,V28,(IF(X26=2,V26,(IF(X29=2,V29,"")))))))</f>
        <v/>
      </c>
      <c r="R51" s="13" t="str">
        <f>IF(X27=2,W27,(IF(X28=2,W28,(IF(X26=2,W26,(IF(X29=2,W29,"")))))))</f>
        <v/>
      </c>
      <c r="S51" s="14"/>
      <c r="T51" s="31"/>
      <c r="U51" s="12">
        <f>IF(S27=2,P27,(IF(S28=2,P28,(IF(S26=2,P26,(IF(S29=2,P29,2.7)))))))</f>
        <v>2.7</v>
      </c>
      <c r="V51" s="13" t="str">
        <f>IF(S27=2,Q27,(IF(S28=2,Q28,(IF(S26=2,Q26,(IF(S29=2,Q29,"")))))))</f>
        <v/>
      </c>
      <c r="W51" s="13" t="str">
        <f>IF(S27=2,R27,(IF(S28=2,R28,(IF(S26=2,R26,(IF(S29=2,R29,"")))))))</f>
        <v/>
      </c>
      <c r="X51" s="14"/>
      <c r="AH51" s="26" t="str">
        <f t="shared" si="0"/>
        <v>2021evt52</v>
      </c>
      <c r="AI51" s="30">
        <f>IF(N48=3,K48,(IF(N49=3,K49,(IF(N50=3,K50,(IF(N51=3,K51,)))))))</f>
        <v>0</v>
      </c>
      <c r="AJ51" s="30">
        <f>IF(N48=3,L48,(IF(N49=3,L49,(IF(N50=3,L50,(IF(N51=3,L51,)))))))</f>
        <v>0</v>
      </c>
      <c r="AK51" s="30">
        <f>IF(N48=3,M48,(IF(N49=3,M49,(IF(N50=3,M50,(IF(N51=3,M51,)))))))</f>
        <v>0</v>
      </c>
      <c r="AL51" s="27">
        <v>33</v>
      </c>
      <c r="AM51" s="27">
        <f t="shared" si="11"/>
        <v>450</v>
      </c>
      <c r="AN51" s="29">
        <f t="shared" si="12"/>
        <v>300</v>
      </c>
    </row>
    <row r="52" spans="1:40" ht="10" customHeight="1" x14ac:dyDescent="0.15">
      <c r="A52" s="1">
        <v>42</v>
      </c>
      <c r="B52" s="1" t="s">
        <v>128</v>
      </c>
      <c r="C52" s="33" t="s">
        <v>111</v>
      </c>
      <c r="D52" s="33">
        <v>4971</v>
      </c>
      <c r="F52" s="2" t="s">
        <v>29</v>
      </c>
      <c r="I52" s="31"/>
      <c r="K52" s="2" t="s">
        <v>30</v>
      </c>
      <c r="N52" s="31"/>
      <c r="P52" s="2" t="s">
        <v>31</v>
      </c>
      <c r="S52" s="31"/>
      <c r="U52" s="2" t="s">
        <v>32</v>
      </c>
      <c r="X52" s="31"/>
      <c r="AH52" s="26" t="str">
        <f t="shared" si="0"/>
        <v>2021evt52</v>
      </c>
      <c r="AI52" s="30">
        <f>IF(I48=3,F48,(IF(I49=3,F49,(IF(I50=3,F50,(IF(I51=3,F51,)))))))</f>
        <v>0</v>
      </c>
      <c r="AJ52" s="30">
        <f>IF(I48=3,G48,(IF(I49=3,G49,(IF(I50=3,G50,(IF(I51=3,G51,)))))))</f>
        <v>0</v>
      </c>
      <c r="AK52" s="30">
        <f>IF(I48=3,H48,(IF(I49=3,H49,(IF(I50=3,H50,(IF(I51=3,H51,)))))))</f>
        <v>0</v>
      </c>
      <c r="AL52" s="27">
        <v>33</v>
      </c>
      <c r="AM52" s="27">
        <f t="shared" si="11"/>
        <v>450</v>
      </c>
      <c r="AN52" s="29">
        <f t="shared" si="12"/>
        <v>300</v>
      </c>
    </row>
    <row r="53" spans="1:40" ht="10" customHeight="1" x14ac:dyDescent="0.15">
      <c r="A53" s="1">
        <v>43</v>
      </c>
      <c r="B53" s="1" t="s">
        <v>129</v>
      </c>
      <c r="C53" s="33" t="s">
        <v>83</v>
      </c>
      <c r="D53" s="33">
        <v>5665</v>
      </c>
      <c r="E53" s="5" t="str">
        <f>C6</f>
        <v>Red</v>
      </c>
      <c r="F53" s="6" t="str">
        <f>$B$12</f>
        <v>Duru,Joan</v>
      </c>
      <c r="G53" s="7" t="str">
        <f>C12</f>
        <v>FRA</v>
      </c>
      <c r="H53" s="7">
        <f>D12</f>
        <v>844</v>
      </c>
      <c r="I53" s="8"/>
      <c r="K53" s="6" t="str">
        <f>$B$25</f>
        <v>Delahaye,Gatien</v>
      </c>
      <c r="L53" s="7" t="str">
        <f>C25</f>
        <v>FRA</v>
      </c>
      <c r="M53" s="7">
        <f>D25</f>
        <v>4696</v>
      </c>
      <c r="N53" s="8"/>
      <c r="P53" s="6" t="str">
        <f>$B$17</f>
        <v>Quivront,Charly</v>
      </c>
      <c r="Q53" s="7" t="str">
        <f>C17</f>
        <v>FRA</v>
      </c>
      <c r="R53" s="7">
        <f>D17</f>
        <v>3207</v>
      </c>
      <c r="S53" s="8"/>
      <c r="U53" s="6" t="str">
        <f>$B$20</f>
        <v>Couzinet,Jorgann</v>
      </c>
      <c r="V53" s="7" t="str">
        <f>C20</f>
        <v>FRA</v>
      </c>
      <c r="W53" s="7">
        <f>D20</f>
        <v>3126</v>
      </c>
      <c r="X53" s="8"/>
      <c r="AH53" s="26" t="str">
        <f t="shared" si="0"/>
        <v>2021evt52</v>
      </c>
      <c r="AI53" s="30">
        <f>IF(X43=3,U43,(IF(X44=3,U44,(IF(X45=3,U45,(IF(X46=3,U46,)))))))</f>
        <v>0</v>
      </c>
      <c r="AJ53" s="30">
        <f>IF(X43=3,V43,(IF(X44=3,V44,(IF(X45=3,V45,(IF(X46=3,V46,)))))))</f>
        <v>0</v>
      </c>
      <c r="AK53" s="30">
        <f>IF(X43=3,W43,(IF(X44=3,W44,(IF(X45=3,W45,(IF(X46=3,W46,)))))))</f>
        <v>0</v>
      </c>
      <c r="AL53" s="27">
        <v>33</v>
      </c>
      <c r="AM53" s="27">
        <f t="shared" si="11"/>
        <v>450</v>
      </c>
      <c r="AN53" s="29">
        <f t="shared" si="12"/>
        <v>300</v>
      </c>
    </row>
    <row r="54" spans="1:40" ht="10" customHeight="1" x14ac:dyDescent="0.15">
      <c r="A54" s="1">
        <v>44</v>
      </c>
      <c r="B54" s="1" t="s">
        <v>130</v>
      </c>
      <c r="C54" s="33" t="s">
        <v>83</v>
      </c>
      <c r="D54" s="33">
        <v>10585</v>
      </c>
      <c r="E54" s="5" t="str">
        <f>C7</f>
        <v>Blue</v>
      </c>
      <c r="F54" s="9" t="str">
        <f>$B$41</f>
        <v>Correia,Jacome</v>
      </c>
      <c r="G54" s="10" t="str">
        <f>C41</f>
        <v>PRT</v>
      </c>
      <c r="H54" s="10">
        <f>D41</f>
        <v>6653</v>
      </c>
      <c r="I54" s="11"/>
      <c r="K54" s="9" t="str">
        <f>$B$28</f>
        <v>Becret,Justin</v>
      </c>
      <c r="L54" s="10" t="str">
        <f>C28</f>
        <v>FRA</v>
      </c>
      <c r="M54" s="10">
        <f>D28</f>
        <v>9584</v>
      </c>
      <c r="N54" s="11"/>
      <c r="P54" s="9" t="str">
        <f>$B$36</f>
        <v>Etienne,Leo-Paul</v>
      </c>
      <c r="Q54" s="10" t="str">
        <f>C36</f>
        <v>FRA</v>
      </c>
      <c r="R54" s="10">
        <f>D36</f>
        <v>7564</v>
      </c>
      <c r="S54" s="11"/>
      <c r="U54" s="9" t="str">
        <f>$B$33</f>
        <v>Carrique,Tiago</v>
      </c>
      <c r="V54" s="10" t="str">
        <f>C33</f>
        <v>FRA</v>
      </c>
      <c r="W54" s="10">
        <f>D33</f>
        <v>9587</v>
      </c>
      <c r="X54" s="11"/>
      <c r="AH54" s="26" t="str">
        <f t="shared" si="0"/>
        <v>2021evt52</v>
      </c>
      <c r="AI54" s="30">
        <f>IF(S43=3,P43,(IF(S44=3,P44,(IF(S45=3,P45,(IF(S46=3,P46,)))))))</f>
        <v>0</v>
      </c>
      <c r="AJ54" s="30">
        <f>IF(S43=3,Q43,(IF(S44=3,Q44,(IF(S45=3,Q45,(IF(S46=3,Q46,)))))))</f>
        <v>0</v>
      </c>
      <c r="AK54" s="30">
        <f>IF(S43=3,R43,(IF(S44=3,R44,(IF(S45=3,R45,(IF(S46=3,R46,)))))))</f>
        <v>0</v>
      </c>
      <c r="AL54" s="27">
        <v>33</v>
      </c>
      <c r="AM54" s="27">
        <f t="shared" si="11"/>
        <v>450</v>
      </c>
      <c r="AN54" s="29">
        <f t="shared" si="12"/>
        <v>300</v>
      </c>
    </row>
    <row r="55" spans="1:40" ht="10" customHeight="1" x14ac:dyDescent="0.15">
      <c r="A55" s="1">
        <v>45</v>
      </c>
      <c r="B55" s="1" t="s">
        <v>131</v>
      </c>
      <c r="C55" s="33" t="s">
        <v>97</v>
      </c>
      <c r="D55" s="15">
        <v>11728</v>
      </c>
      <c r="E55" s="5" t="str">
        <f>C8</f>
        <v>White</v>
      </c>
      <c r="F55" s="9">
        <f>IF(I31=1,F31,(IF(I32=1,F32,(IF(I34=1,F34,(IF(I33=1,F33,1.9)))))))</f>
        <v>1.9</v>
      </c>
      <c r="G55" s="31" t="str">
        <f>IF(I31=1,G31,(IF(I32=1,G32,(IF(I34=1,G34,(IF(I33=1,G33,"")))))))</f>
        <v/>
      </c>
      <c r="H55" s="31" t="str">
        <f>IF(I31=1,H31,(IF(I32=1,H32,(IF(I34=1,H34,(IF(I33=1,H33,"")))))))</f>
        <v/>
      </c>
      <c r="I55" s="11"/>
      <c r="J55" s="31"/>
      <c r="K55" s="17">
        <f>IF(N31=1,K31,(IF(N32=1,K32,(IF(N34=1,K34,(IF(N33=1,K33,1.1)))))))</f>
        <v>1.1000000000000001</v>
      </c>
      <c r="L55" s="31" t="str">
        <f>IF(N31=1,L31,(IF(N32=1,L32,(IF(N34=1,L34,(IF(N33=1,L33,"")))))))</f>
        <v/>
      </c>
      <c r="M55" s="31" t="str">
        <f>IF(N31=1,M31,(IF(N32=1,M32,(IF(N34=1,M34,(IF(N33=1,M33,"")))))))</f>
        <v/>
      </c>
      <c r="N55" s="11"/>
      <c r="O55" s="31"/>
      <c r="P55" s="9">
        <f>IF(S31=1,P31,(IF(S32=1,P32,(IF(S34=1,P34,(IF(S33=1,P33,1.11)))))))</f>
        <v>1.1100000000000001</v>
      </c>
      <c r="Q55" s="31" t="str">
        <f>IF(S31=1,Q31,(IF(S32=1,Q32,(IF(S34=1,Q34,(IF(S33=1,Q33,"")))))))</f>
        <v/>
      </c>
      <c r="R55" s="31" t="str">
        <f>IF(S31=1,R31,(IF(S32=1,R32,(IF(S34=1,R34,(IF(S33=1,R33,"")))))))</f>
        <v/>
      </c>
      <c r="S55" s="11"/>
      <c r="T55" s="31"/>
      <c r="U55" s="9">
        <f>IF(X31=1,U31,(IF(X32=1,U32,(IF(X34=1,U34,(IF(X33=1,U33,1.12)))))))</f>
        <v>1.1200000000000001</v>
      </c>
      <c r="V55" s="31" t="str">
        <f>IF(X31=1,V31,(IF(X32=1,V32,(IF(X34=1,V34,(IF(X33=1,V33,"")))))))</f>
        <v/>
      </c>
      <c r="W55" s="31" t="str">
        <f>IF(X31=1,W31,(IF(X32=1,W32,(IF(X34=1,W34,(IF(X33=1,W33,"")))))))</f>
        <v/>
      </c>
      <c r="X55" s="11"/>
      <c r="AH55" s="26" t="str">
        <f t="shared" si="0"/>
        <v>2021evt52</v>
      </c>
      <c r="AI55" s="30">
        <f>IF(N43=3,K43,(IF(N44=3,K44,(IF(N45=3,K45,(IF(N46=3,K46,)))))))</f>
        <v>0</v>
      </c>
      <c r="AJ55" s="30">
        <f>IF(N43=3,L43,(IF(N44=3,L44,(IF(N45=3,L45,(IF(N46=3,L46,)))))))</f>
        <v>0</v>
      </c>
      <c r="AK55" s="30">
        <f>IF(N43=3,M43,(IF(N44=3,M44,(IF(N45=3,M45,(IF(N46=3,M46,)))))))</f>
        <v>0</v>
      </c>
      <c r="AL55" s="27">
        <v>33</v>
      </c>
      <c r="AM55" s="27">
        <f t="shared" si="11"/>
        <v>450</v>
      </c>
      <c r="AN55" s="29">
        <f t="shared" si="12"/>
        <v>300</v>
      </c>
    </row>
    <row r="56" spans="1:40" ht="10" customHeight="1" x14ac:dyDescent="0.15">
      <c r="A56" s="1">
        <v>46</v>
      </c>
      <c r="B56" s="1" t="s">
        <v>132</v>
      </c>
      <c r="C56" s="33" t="s">
        <v>83</v>
      </c>
      <c r="D56" s="15">
        <v>10645</v>
      </c>
      <c r="E56" s="5" t="str">
        <f>C9</f>
        <v>Green</v>
      </c>
      <c r="F56" s="18">
        <f>IF(N32=2,K32,(IF(N33=2,K33,(IF(N31=2,K31,(IF(N34=2,K34,2.1)))))))</f>
        <v>2.1</v>
      </c>
      <c r="G56" s="13" t="str">
        <f>IF(N32=2,L32,(IF(N33=2,L33,(IF(N31=2,L31,(IF(N34=2,L34,"")))))))</f>
        <v/>
      </c>
      <c r="H56" s="13" t="str">
        <f>IF(N32=2,M32,(IF(N33=2,M33,(IF(N31=2,M31,(IF(N34=2,M34,"")))))))</f>
        <v/>
      </c>
      <c r="I56" s="14"/>
      <c r="J56" s="31"/>
      <c r="K56" s="12">
        <f>IF(I32=2,F32,(IF(I33=2,F33,(IF(I31=2,F31,(IF(I34=2,F34,2.9)))))))</f>
        <v>2.9</v>
      </c>
      <c r="L56" s="13" t="str">
        <f>IF(I32=2,G32,(IF(I33=2,G33,(IF(I31=2,G31,(IF(I34=2,G34,"")))))))</f>
        <v/>
      </c>
      <c r="M56" s="13" t="str">
        <f>IF(I32=2,H32,(IF(I33=2,H33,(IF(I31=2,H31,(IF(I34=2,H34,"")))))))</f>
        <v/>
      </c>
      <c r="N56" s="14"/>
      <c r="O56" s="31"/>
      <c r="P56" s="12">
        <f>IF(X32=2,U32,(IF(X33=2,U33,(IF(X31=2,U31,(IF(X34=2,U34,2.12)))))))</f>
        <v>2.12</v>
      </c>
      <c r="Q56" s="13" t="str">
        <f>IF(X32=2,V32,(IF(X33=2,V33,(IF(X31=2,V31,(IF(X34=2,V34,"")))))))</f>
        <v/>
      </c>
      <c r="R56" s="13" t="str">
        <f>IF(X32=2,W32,(IF(X33=2,W33,(IF(X31=2,W31,(IF(X34=2,W34,"")))))))</f>
        <v/>
      </c>
      <c r="S56" s="14"/>
      <c r="T56" s="31"/>
      <c r="U56" s="12">
        <f>IF(S32=2,P32,(IF(S33=2,P33,(IF(S31=2,P31,(IF(S34=2,P34,2.11)))))))</f>
        <v>2.11</v>
      </c>
      <c r="V56" s="13" t="str">
        <f>IF(S32=2,Q32,(IF(S33=2,Q33,(IF(S31=2,Q31,(IF(S34=2,Q34,"")))))))</f>
        <v/>
      </c>
      <c r="W56" s="13" t="str">
        <f>IF(S32=2,R32,(IF(S33=2,R33,(IF(S31=2,R31,(IF(S34=2,R34,"")))))))</f>
        <v/>
      </c>
      <c r="X56" s="14"/>
      <c r="AH56" s="26" t="str">
        <f t="shared" si="0"/>
        <v>2021evt52</v>
      </c>
      <c r="AI56" s="30">
        <f>IF(I43=3,F43,(IF(I44=3,F44,(IF(I45=3,F45,(IF(I46=3,F46,)))))))</f>
        <v>0</v>
      </c>
      <c r="AJ56" s="30">
        <f>IF(I43=3,G43,(IF(I44=3,G44,(IF(I45=3,G45,(IF(I46=3,G46,)))))))</f>
        <v>0</v>
      </c>
      <c r="AK56" s="30">
        <f>IF(I43=3,H43,(IF(I44=3,H44,(IF(I45=3,H45,(IF(I46=3,H46,)))))))</f>
        <v>0</v>
      </c>
      <c r="AL56" s="27">
        <v>33</v>
      </c>
      <c r="AM56" s="27">
        <f t="shared" si="11"/>
        <v>450</v>
      </c>
      <c r="AN56" s="29">
        <f t="shared" si="12"/>
        <v>300</v>
      </c>
    </row>
    <row r="57" spans="1:40" ht="10" customHeight="1" x14ac:dyDescent="0.15">
      <c r="A57" s="1">
        <v>47</v>
      </c>
      <c r="B57" s="1" t="s">
        <v>133</v>
      </c>
      <c r="C57" s="33" t="s">
        <v>81</v>
      </c>
      <c r="D57" s="15">
        <v>7199</v>
      </c>
      <c r="F57" s="2" t="s">
        <v>33</v>
      </c>
      <c r="I57" s="31"/>
      <c r="K57" s="2" t="s">
        <v>34</v>
      </c>
      <c r="N57" s="31"/>
      <c r="P57" s="2" t="s">
        <v>35</v>
      </c>
      <c r="S57" s="31"/>
      <c r="U57" s="2" t="s">
        <v>36</v>
      </c>
      <c r="X57" s="31"/>
      <c r="AH57" s="26" t="str">
        <f t="shared" si="0"/>
        <v>2021evt52</v>
      </c>
      <c r="AI57" s="28">
        <f>IF(X58=4,U58,(IF(X59=4,U59,(IF(X60=4,U60,(IF(X61=4,U61,)))))))</f>
        <v>0</v>
      </c>
      <c r="AJ57" s="28">
        <f>IF(X58=4,V58,(IF(X59=4,V59,(IF(X60=4,V60,(IF(X61=4,V61,)))))))</f>
        <v>0</v>
      </c>
      <c r="AK57" s="28">
        <f>IF(X58=4,W58,(IF(X59=4,W59,(IF(X60=4,W60,(IF(X61=4,W61,)))))))</f>
        <v>0</v>
      </c>
      <c r="AL57" s="27">
        <v>49</v>
      </c>
      <c r="AM57" s="27">
        <f>$Q$41</f>
        <v>400</v>
      </c>
      <c r="AN57" s="29">
        <f>$U$41</f>
        <v>200</v>
      </c>
    </row>
    <row r="58" spans="1:40" ht="10" customHeight="1" x14ac:dyDescent="0.15">
      <c r="A58" s="1">
        <v>48</v>
      </c>
      <c r="B58" s="1" t="s">
        <v>134</v>
      </c>
      <c r="C58" s="33" t="s">
        <v>83</v>
      </c>
      <c r="D58" s="15">
        <v>9566</v>
      </c>
      <c r="E58" s="5" t="str">
        <f>C6</f>
        <v>Red</v>
      </c>
      <c r="F58" s="6" t="str">
        <f>$B$16</f>
        <v>Guilbaud,Tristan</v>
      </c>
      <c r="G58" s="7" t="str">
        <f>C16</f>
        <v>FRA</v>
      </c>
      <c r="H58" s="7">
        <f>D16</f>
        <v>1879</v>
      </c>
      <c r="I58" s="8"/>
      <c r="K58" s="6" t="str">
        <f>$B$21</f>
        <v>Larsonneur,Gaspard</v>
      </c>
      <c r="L58" s="7" t="str">
        <f>C21</f>
        <v>FRA</v>
      </c>
      <c r="M58" s="7">
        <f>D21</f>
        <v>2315</v>
      </c>
      <c r="N58" s="8"/>
      <c r="P58" s="6" t="str">
        <f>$B$24</f>
        <v>Criere,Andy</v>
      </c>
      <c r="Q58" s="7" t="str">
        <f>C24</f>
        <v>ESP</v>
      </c>
      <c r="R58" s="7">
        <f>D24</f>
        <v>4665</v>
      </c>
      <c r="S58" s="8"/>
      <c r="U58" s="6" t="str">
        <f>$B$13</f>
        <v>Boukhiam,Ramzi</v>
      </c>
      <c r="V58" s="6" t="str">
        <f>C13</f>
        <v>MAR</v>
      </c>
      <c r="W58" s="6">
        <f>D13</f>
        <v>1514</v>
      </c>
      <c r="X58" s="8"/>
      <c r="AH58" s="26" t="str">
        <f t="shared" si="0"/>
        <v>2021evt52</v>
      </c>
      <c r="AI58" s="28">
        <f>IF(S58=4,P58,(IF(S59=4,P59,(IF(S60=4,P60,(IF(S61=4,P61,)))))))</f>
        <v>0</v>
      </c>
      <c r="AJ58" s="28">
        <f>IF(S58=4,Q58,(IF(S59=4,Q59,(IF(S60=4,Q60,(IF(S61=4,Q61,)))))))</f>
        <v>0</v>
      </c>
      <c r="AK58" s="28">
        <f>IF(S58=4,R58,(IF(S59=4,R59,(IF(S60=4,R60,(IF(S61=4,R61,)))))))</f>
        <v>0</v>
      </c>
      <c r="AL58" s="27">
        <v>49</v>
      </c>
      <c r="AM58" s="27">
        <f t="shared" ref="AM58:AM72" si="13">$Q$41</f>
        <v>400</v>
      </c>
      <c r="AN58" s="29">
        <f t="shared" ref="AN58:AN72" si="14">$U$41</f>
        <v>200</v>
      </c>
    </row>
    <row r="59" spans="1:40" ht="10" customHeight="1" x14ac:dyDescent="0.15">
      <c r="A59" s="1">
        <v>49</v>
      </c>
      <c r="B59" s="1" t="s">
        <v>135</v>
      </c>
      <c r="C59" s="33" t="s">
        <v>83</v>
      </c>
      <c r="D59" s="15">
        <v>9595</v>
      </c>
      <c r="E59" s="5" t="str">
        <f>C7</f>
        <v>Blue</v>
      </c>
      <c r="F59" s="9" t="str">
        <f>$B$37</f>
        <v>Jensen,Lenni</v>
      </c>
      <c r="G59" s="10" t="str">
        <f>C37</f>
        <v>DEU</v>
      </c>
      <c r="H59" s="10">
        <f>D37</f>
        <v>9506</v>
      </c>
      <c r="I59" s="11"/>
      <c r="K59" s="9" t="str">
        <f>$B$32</f>
        <v>Gomez,Dorian</v>
      </c>
      <c r="L59" s="10" t="str">
        <f>C32</f>
        <v>FRA</v>
      </c>
      <c r="M59" s="10">
        <f>D32</f>
        <v>9627</v>
      </c>
      <c r="N59" s="11"/>
      <c r="P59" s="9" t="str">
        <f>$B$29</f>
        <v>Zubizarreta,Gony</v>
      </c>
      <c r="Q59" s="10" t="str">
        <f>C29</f>
        <v>ESP</v>
      </c>
      <c r="R59" s="10">
        <f>D29</f>
        <v>623</v>
      </c>
      <c r="S59" s="11"/>
      <c r="U59" s="9" t="str">
        <f>$B$40</f>
        <v>Guerin,Kyllian</v>
      </c>
      <c r="V59" s="9" t="str">
        <f>C40</f>
        <v>FRA</v>
      </c>
      <c r="W59" s="9">
        <f>D40</f>
        <v>10640</v>
      </c>
      <c r="X59" s="11"/>
      <c r="AH59" s="26" t="str">
        <f t="shared" si="0"/>
        <v>2021evt52</v>
      </c>
      <c r="AI59" s="28">
        <f>IF(N58=4,K58,(IF(N59=4,K59,(IF(N60=4,K60,(IF(N61=4,K61,)))))))</f>
        <v>0</v>
      </c>
      <c r="AJ59" s="28">
        <f>IF(N58=4,L58,(IF(N59=4,L59,(IF(N60=4,L60,(IF(N61=4,L61,)))))))</f>
        <v>0</v>
      </c>
      <c r="AK59" s="28">
        <f>IF(N58=4,M58,(IF(N59=4,M59,(IF(N60=4,M60,(IF(N61=4,M61,)))))))</f>
        <v>0</v>
      </c>
      <c r="AL59" s="27">
        <v>49</v>
      </c>
      <c r="AM59" s="27">
        <f t="shared" si="13"/>
        <v>400</v>
      </c>
      <c r="AN59" s="29">
        <f t="shared" si="14"/>
        <v>200</v>
      </c>
    </row>
    <row r="60" spans="1:40" ht="10" customHeight="1" x14ac:dyDescent="0.15">
      <c r="A60" s="1">
        <v>50</v>
      </c>
      <c r="B60" s="1" t="s">
        <v>136</v>
      </c>
      <c r="C60" s="33" t="s">
        <v>81</v>
      </c>
      <c r="D60" s="15">
        <v>12402</v>
      </c>
      <c r="E60" s="5" t="str">
        <f>C8</f>
        <v>White</v>
      </c>
      <c r="F60" s="9">
        <f>IF(I36=1,F36,(IF(I37=1,F37,(IF(I39=1,F39,(IF(I38=1,F38,1.13)))))))</f>
        <v>1.1299999999999999</v>
      </c>
      <c r="G60" s="31" t="str">
        <f>IF(I36=1,G36,(IF(I37=1,G37,(IF(I39=1,G39,(IF(I38=1,G38,"")))))))</f>
        <v/>
      </c>
      <c r="H60" s="31" t="str">
        <f>IF(I36=1,H36,(IF(I37=1,H37,(IF(I39=1,H39,(IF(I38=1,H38,"")))))))</f>
        <v/>
      </c>
      <c r="I60" s="11"/>
      <c r="J60" s="31"/>
      <c r="K60" s="9">
        <f>IF(N36=1,K36,(IF(N37=1,K37,(IF(N39=1,K39,(IF(N38=1,K38,1.14)))))))</f>
        <v>1.1399999999999999</v>
      </c>
      <c r="L60" s="31" t="str">
        <f>IF(N36=1,L36,(IF(N37=1,L37,(IF(N39=1,L39,(IF(N38=1,L38,"")))))))</f>
        <v/>
      </c>
      <c r="M60" s="31" t="str">
        <f>IF(N36=1,M36,(IF(N37=1,M37,(IF(N39=1,M39,(IF(N38=1,M38,"")))))))</f>
        <v/>
      </c>
      <c r="N60" s="11"/>
      <c r="O60" s="31"/>
      <c r="P60" s="9">
        <f>IF(S36=1,P36,(IF(S37=1,P37,(IF(S39=1,P39,(IF(S38=1,P38,1.15)))))))</f>
        <v>1.1499999999999999</v>
      </c>
      <c r="Q60" s="31" t="str">
        <f>IF(S36=1,Q36,(IF(S37=1,Q37,(IF(S39=1,Q39,(IF(S38=1,Q38,"")))))))</f>
        <v/>
      </c>
      <c r="R60" s="31" t="str">
        <f>IF(S36=1,R36,(IF(S37=1,R37,(IF(S39=1,R39,(IF(S38=1,R38,"")))))))</f>
        <v/>
      </c>
      <c r="S60" s="11"/>
      <c r="T60" s="31"/>
      <c r="U60" s="9">
        <f>IF(X36=1,U36,(IF(X37=1,U37,(IF(X39=1,U39,(IF(X38=1,U38,1.16)))))))</f>
        <v>1.1599999999999999</v>
      </c>
      <c r="V60" s="31" t="str">
        <f>IF(X36=1,V36,(IF(X37=1,V37,(IF(X39=1,V39,(IF(X38=1,V38,"")))))))</f>
        <v/>
      </c>
      <c r="W60" s="31" t="str">
        <f>IF(X36=1,W36,(IF(X37=1,W37,(IF(X39=1,W39,(IF(X38=1,W38,"")))))))</f>
        <v/>
      </c>
      <c r="X60" s="11"/>
      <c r="AH60" s="26" t="str">
        <f t="shared" si="0"/>
        <v>2021evt52</v>
      </c>
      <c r="AI60" s="28">
        <f>IF(I58=4,F58,(IF(I59=4,F59,(IF(I60=4,F60,(IF(I61=4,F61,)))))))</f>
        <v>0</v>
      </c>
      <c r="AJ60" s="28">
        <f>IF(I58=4,G58,(IF(I59=4,G59,(IF(I60=4,G60,(IF(I61=4,G61,)))))))</f>
        <v>0</v>
      </c>
      <c r="AK60" s="28">
        <f>IF(I58=4,H58,(IF(I59=4,H59,(IF(I60=4,H60,(IF(I61=4,H61,)))))))</f>
        <v>0</v>
      </c>
      <c r="AL60" s="27">
        <v>49</v>
      </c>
      <c r="AM60" s="27">
        <f t="shared" si="13"/>
        <v>400</v>
      </c>
      <c r="AN60" s="29">
        <f t="shared" si="14"/>
        <v>200</v>
      </c>
    </row>
    <row r="61" spans="1:40" ht="10" customHeight="1" x14ac:dyDescent="0.15">
      <c r="A61" s="1">
        <v>51</v>
      </c>
      <c r="B61" s="1" t="s">
        <v>137</v>
      </c>
      <c r="C61" s="33" t="s">
        <v>119</v>
      </c>
      <c r="D61" s="15">
        <v>11632</v>
      </c>
      <c r="E61" s="5" t="str">
        <f>C9</f>
        <v>Green</v>
      </c>
      <c r="F61" s="12">
        <f>IF(N37=2,K37,(IF(N38=2,K38,(IF(N36=2,K36,(IF(N39=2,K39,2.14)))))))</f>
        <v>2.14</v>
      </c>
      <c r="G61" s="13" t="str">
        <f>IF(N37=2,L37,(IF(N38=2,L38,(IF(N36=2,L36,(IF(N39=2,L39,"")))))))</f>
        <v/>
      </c>
      <c r="H61" s="13" t="str">
        <f>IF(N37=2,M37,(IF(N38=2,M38,(IF(N36=2,M36,(IF(N39=2,M39,"")))))))</f>
        <v/>
      </c>
      <c r="I61" s="14"/>
      <c r="J61" s="31"/>
      <c r="K61" s="12">
        <f>IF(I37=2,F37,(IF(I38=2,F38,(IF(I36=2,F36,(IF(I39=2,F39,2.13)))))))</f>
        <v>2.13</v>
      </c>
      <c r="L61" s="13" t="str">
        <f>IF(I37=2,G37,(IF(I38=2,G38,(IF(I36=2,G36,(IF(I39=2,G39,"")))))))</f>
        <v/>
      </c>
      <c r="M61" s="13" t="str">
        <f>IF(I37=2,H37,(IF(I38=2,H38,(IF(I36=2,H36,(IF(I39=2,H39,"")))))))</f>
        <v/>
      </c>
      <c r="N61" s="14"/>
      <c r="O61" s="31"/>
      <c r="P61" s="12">
        <f>IF(X37=2,U37,(IF(X38=2,U38,(IF(X36=2,U36,(IF(X39=2,U39,2.16)))))))</f>
        <v>2.16</v>
      </c>
      <c r="Q61" s="13" t="str">
        <f>IF(X37=2,V37,(IF(X38=2,V38,(IF(X36=2,V36,(IF(X39=2,V39,"")))))))</f>
        <v/>
      </c>
      <c r="R61" s="13" t="str">
        <f>IF(X37=2,W37,(IF(X38=2,W38,(IF(X36=2,W36,(IF(X39=2,W39,"")))))))</f>
        <v/>
      </c>
      <c r="S61" s="14"/>
      <c r="T61" s="31"/>
      <c r="U61" s="12">
        <f>IF(S37=2,P37,(IF(S38=2,P38,(IF(S36=2,P36,(IF(S39=2,P39,2.15)))))))</f>
        <v>2.15</v>
      </c>
      <c r="V61" s="13" t="str">
        <f>IF(S37=2,Q37,(IF(S38=2,Q38,(IF(S36=2,Q36,(IF(S39=2,Q39,"")))))))</f>
        <v/>
      </c>
      <c r="W61" s="13" t="str">
        <f>IF(S37=2,R37,(IF(S38=2,R38,(IF(S36=2,R36,(IF(S39=2,R39,"")))))))</f>
        <v/>
      </c>
      <c r="X61" s="14"/>
      <c r="AH61" s="26" t="str">
        <f t="shared" si="0"/>
        <v>2021evt52</v>
      </c>
      <c r="AI61" s="28">
        <f>IF(X53=4,U53,(IF(X54=4,U54,(IF(X55=4,U55,(IF(X56=4,U56,)))))))</f>
        <v>0</v>
      </c>
      <c r="AJ61" s="28">
        <f>IF(X53=4,V53,(IF(X54=4,V54,(IF(X55=4,V55,(IF(X56=4,V56,)))))))</f>
        <v>0</v>
      </c>
      <c r="AK61" s="28">
        <f>IF(X53=4,W53,(IF(X54=4,W54,(IF(X55=4,W55,(IF(X56=4,W56,)))))))</f>
        <v>0</v>
      </c>
      <c r="AL61" s="27">
        <v>49</v>
      </c>
      <c r="AM61" s="27">
        <f t="shared" si="13"/>
        <v>400</v>
      </c>
      <c r="AN61" s="29">
        <f t="shared" si="14"/>
        <v>200</v>
      </c>
    </row>
    <row r="62" spans="1:40" ht="10" customHeight="1" x14ac:dyDescent="0.15">
      <c r="A62" s="1">
        <v>52</v>
      </c>
      <c r="B62" s="1" t="s">
        <v>138</v>
      </c>
      <c r="C62" s="33" t="s">
        <v>139</v>
      </c>
      <c r="D62" s="15">
        <v>5906</v>
      </c>
      <c r="E62" s="1" t="s">
        <v>40</v>
      </c>
      <c r="F62" s="1"/>
      <c r="G62" s="1"/>
      <c r="H62" s="1"/>
      <c r="I62" s="1"/>
      <c r="J62" s="1"/>
      <c r="K62" s="32"/>
      <c r="L62" s="32"/>
      <c r="M62" s="32"/>
      <c r="N62" s="32"/>
      <c r="O62" s="1"/>
      <c r="P62" s="32"/>
      <c r="Q62" s="32"/>
      <c r="R62" s="32"/>
      <c r="S62" s="32"/>
      <c r="T62" s="5"/>
      <c r="U62" s="32"/>
      <c r="V62" s="32"/>
      <c r="W62" s="32"/>
      <c r="AH62" s="26" t="str">
        <f t="shared" si="0"/>
        <v>2021evt52</v>
      </c>
      <c r="AI62" s="28">
        <f>IF(S53=4,P53,(IF(S54=4,P54,(IF(S55=4,P55,(IF(S56=4,P56,)))))))</f>
        <v>0</v>
      </c>
      <c r="AJ62" s="28">
        <f>IF(S53=4,Q53,(IF(S54=4,Q54,(IF(S55=4,Q55,(IF(S56=4,Q56,)))))))</f>
        <v>0</v>
      </c>
      <c r="AK62" s="28">
        <f>IF(S53=4,R53,(IF(S54=4,R54,(IF(S55=4,R55,(IF(S56=4,R56,)))))))</f>
        <v>0</v>
      </c>
      <c r="AL62" s="27">
        <v>49</v>
      </c>
      <c r="AM62" s="27">
        <f t="shared" si="13"/>
        <v>400</v>
      </c>
      <c r="AN62" s="29">
        <f t="shared" si="14"/>
        <v>200</v>
      </c>
    </row>
    <row r="63" spans="1:40" ht="10" customHeight="1" x14ac:dyDescent="0.15">
      <c r="A63" s="1">
        <v>53</v>
      </c>
      <c r="B63" s="1" t="s">
        <v>140</v>
      </c>
      <c r="C63" s="33" t="s">
        <v>97</v>
      </c>
      <c r="D63" s="15">
        <v>10251</v>
      </c>
      <c r="E63" s="1"/>
      <c r="F63" s="4" t="s">
        <v>41</v>
      </c>
      <c r="G63" s="1">
        <f>IF($E$2=1000,200,IF($E$2=3000,600,IF($E$2=5000,1000,"")))</f>
        <v>1000</v>
      </c>
      <c r="H63" s="1"/>
      <c r="I63" s="1" t="s">
        <v>8</v>
      </c>
      <c r="J63" s="1"/>
      <c r="K63" s="16">
        <f>IF($C$2=1500,0,IF($C$2=2000,0,IF($C$2=2500,0,IF($C$2=5000,0,IF($C$2=7500,175,IF($C$2=10000,0,IF($C$2=30000,350,IF($C$2=50000,500,""))))))))</f>
        <v>500</v>
      </c>
      <c r="L63" s="32"/>
      <c r="M63" s="32"/>
      <c r="N63" s="1"/>
      <c r="O63" s="1"/>
      <c r="P63" s="4" t="s">
        <v>42</v>
      </c>
      <c r="Q63" s="1">
        <f>IF($E$2=1000,150,IF($E$2=3000,500,IF($E$2=5000,900,"")))</f>
        <v>900</v>
      </c>
      <c r="R63" s="1"/>
      <c r="S63" s="1" t="s">
        <v>8</v>
      </c>
      <c r="T63" s="1"/>
      <c r="U63" s="16">
        <f>IF($C$2=1500,0,IF($C$2=2000,0,IF($C$2=2500,0,IF($C$2=5000,0,IF($C$2=7500,175,IF($C$2=10000,0,IF($C$2=30000,250,IF($C$2=50000,400,""))))))))</f>
        <v>400</v>
      </c>
      <c r="V63" s="32"/>
      <c r="W63" s="32"/>
      <c r="AH63" s="26" t="str">
        <f t="shared" si="0"/>
        <v>2021evt52</v>
      </c>
      <c r="AI63" s="28">
        <f>IF(N53=4,K53,(IF(N54=4,K54,(IF(N55=4,K55,(IF(N56=4,K56,)))))))</f>
        <v>0</v>
      </c>
      <c r="AJ63" s="28">
        <f>IF(N53=4,L53,(IF(N54=4,L54,(IF(N55=4,L55,(IF(N56=4,L56,)))))))</f>
        <v>0</v>
      </c>
      <c r="AK63" s="28">
        <f>IF(N53=4,M53,(IF(N54=4,M54,(IF(N55=4,M55,(IF(N56=4,M56,)))))))</f>
        <v>0</v>
      </c>
      <c r="AL63" s="27">
        <v>49</v>
      </c>
      <c r="AM63" s="27">
        <f t="shared" si="13"/>
        <v>400</v>
      </c>
      <c r="AN63" s="29">
        <f t="shared" si="14"/>
        <v>200</v>
      </c>
    </row>
    <row r="64" spans="1:40" ht="10" customHeight="1" x14ac:dyDescent="0.15">
      <c r="A64" s="1">
        <v>54</v>
      </c>
      <c r="B64" s="1" t="s">
        <v>141</v>
      </c>
      <c r="C64" s="33" t="s">
        <v>142</v>
      </c>
      <c r="D64" s="15">
        <v>7678</v>
      </c>
      <c r="E64" s="32"/>
      <c r="F64" s="32" t="s">
        <v>12</v>
      </c>
      <c r="G64" s="32"/>
      <c r="H64" s="32"/>
      <c r="I64" s="32"/>
      <c r="J64" s="32"/>
      <c r="K64" s="32" t="s">
        <v>13</v>
      </c>
      <c r="L64" s="32"/>
      <c r="M64" s="32"/>
      <c r="N64" s="32"/>
      <c r="O64" s="32"/>
      <c r="P64" s="32" t="s">
        <v>14</v>
      </c>
      <c r="Q64" s="15"/>
      <c r="R64" s="15"/>
      <c r="S64" s="32"/>
      <c r="T64" s="32"/>
      <c r="U64" s="32" t="s">
        <v>15</v>
      </c>
      <c r="V64" s="32"/>
      <c r="W64" s="32"/>
      <c r="AH64" s="26" t="str">
        <f t="shared" si="0"/>
        <v>2021evt52</v>
      </c>
      <c r="AI64" s="28">
        <f>IF(I53=4,F53,(IF(I54=4,F54,(IF(I55=4,F55,(IF(I56=4,F56,)))))))</f>
        <v>0</v>
      </c>
      <c r="AJ64" s="28">
        <f>IF(I53=4,G53,(IF(I54=4,G54,(IF(I55=4,G55,(IF(I56=4,G56,)))))))</f>
        <v>0</v>
      </c>
      <c r="AK64" s="28">
        <f>IF(I53=4,H53,(IF(I54=4,H54,(IF(I55=4,H55,(IF(I56=4,H56,)))))))</f>
        <v>0</v>
      </c>
      <c r="AL64" s="27">
        <v>49</v>
      </c>
      <c r="AM64" s="27">
        <f t="shared" si="13"/>
        <v>400</v>
      </c>
      <c r="AN64" s="29">
        <f t="shared" si="14"/>
        <v>200</v>
      </c>
    </row>
    <row r="65" spans="1:40" ht="10" customHeight="1" x14ac:dyDescent="0.15">
      <c r="A65" s="1">
        <v>55</v>
      </c>
      <c r="B65" s="1" t="s">
        <v>143</v>
      </c>
      <c r="C65" s="33" t="s">
        <v>81</v>
      </c>
      <c r="D65" s="33">
        <v>7586</v>
      </c>
      <c r="E65" s="5" t="str">
        <f>$C$6</f>
        <v>Red</v>
      </c>
      <c r="F65" s="6">
        <f>IF(I43=1,F43,(IF(I44=1,F44,(IF(I45=1,F45,(IF(I46=1,F46,1.1)))))))</f>
        <v>1.1000000000000001</v>
      </c>
      <c r="G65" s="7" t="str">
        <f>IF(I43=1,G43,(IF(I44=1,G44,(IF(I45=1,G45,(IF(I46=1,G46,"")))))))</f>
        <v/>
      </c>
      <c r="H65" s="7" t="str">
        <f>IF(I43=1,H43,(IF(I44=1,H44,(IF(I45=1,H45,(IF(I46=1,H46,"")))))))</f>
        <v/>
      </c>
      <c r="I65" s="8"/>
      <c r="J65" s="32"/>
      <c r="K65" s="6">
        <f>IF(I44=2,F44,(IF(I45=2,F45,(IF(I46=2,F46,(IF(I43=2,F43,2.1)))))))</f>
        <v>2.1</v>
      </c>
      <c r="L65" s="7" t="str">
        <f>IF(I44=2,G44,(IF(I45=2,G45,(IF(I46=2,G46,(IF(I43=2,G43,"")))))))</f>
        <v/>
      </c>
      <c r="M65" s="7" t="str">
        <f>IF(I44=2,H44,(IF(I45=2,H45,(IF(I46=2,H46,(IF(I43=2,H43,"")))))))</f>
        <v/>
      </c>
      <c r="N65" s="8"/>
      <c r="O65" s="32"/>
      <c r="P65" s="6">
        <f>IF(I48=1,F48,(IF(I49=1,F49,(IF(I50=1,F50,(IF(I51=1,F51,1.5)))))))</f>
        <v>1.5</v>
      </c>
      <c r="Q65" s="19" t="str">
        <f>IF(I48=1,G48,(IF(I49=1,G49,(IF(I50=1,G50,(IF(I51=1,G51,"")))))))</f>
        <v/>
      </c>
      <c r="R65" s="19" t="str">
        <f>IF(I48=1,H48,(IF(I49=1,H49,(IF(I50=1,H50,(IF(I51=1,H51,"")))))))</f>
        <v/>
      </c>
      <c r="S65" s="8"/>
      <c r="T65" s="32"/>
      <c r="U65" s="6">
        <f>IF(I48=2,F48,(IF(I49=2,F49,(IF(I50=2,F50,(IF(I51=2,F51,2.5)))))))</f>
        <v>2.5</v>
      </c>
      <c r="V65" s="19" t="str">
        <f>IF(I48=2,G48,(IF(I49=2,G49,(IF(I50=2,G50,(IF(I51=2,G51,"")))))))</f>
        <v/>
      </c>
      <c r="W65" s="19" t="str">
        <f>IF(I48=2,H48,(IF(I49=2,H49,(IF(I50=2,H50,(IF(I51=2,H51,"")))))))</f>
        <v/>
      </c>
      <c r="X65" s="8"/>
      <c r="AH65" s="26" t="str">
        <f t="shared" si="0"/>
        <v>2021evt52</v>
      </c>
      <c r="AI65" s="28">
        <f>IF(X48=4,U48,(IF(X49=4,U49,(IF(X50=4,U50,(IF(X51=4,U51,)))))))</f>
        <v>0</v>
      </c>
      <c r="AJ65" s="28">
        <f>IF(X48=4,V48,(IF(X49=4,V49,(IF(X50=4,V50,(IF(X51=4,V51,)))))))</f>
        <v>0</v>
      </c>
      <c r="AK65" s="28">
        <f>IF(X48=4,W48,(IF(X49=4,W49,(IF(X50=4,W50,(IF(X51=4,W51,)))))))</f>
        <v>0</v>
      </c>
      <c r="AL65" s="27">
        <v>49</v>
      </c>
      <c r="AM65" s="27">
        <f t="shared" si="13"/>
        <v>400</v>
      </c>
      <c r="AN65" s="29">
        <f t="shared" si="14"/>
        <v>200</v>
      </c>
    </row>
    <row r="66" spans="1:40" ht="10" customHeight="1" x14ac:dyDescent="0.15">
      <c r="A66" s="1">
        <v>56</v>
      </c>
      <c r="B66" s="1" t="s">
        <v>144</v>
      </c>
      <c r="C66" s="33" t="s">
        <v>81</v>
      </c>
      <c r="D66" s="15">
        <v>6592</v>
      </c>
      <c r="E66" s="5" t="str">
        <f>$C$7</f>
        <v>Blue</v>
      </c>
      <c r="F66" s="9">
        <f>IF(N45=1,K45,(IF(N46=1,K46,(IF(N43=1,K43,(IF(N44=1,K44,1.2)))))))</f>
        <v>1.2</v>
      </c>
      <c r="G66" s="32" t="str">
        <f>IF(N45=1,L45,(IF(N46=1,L46,(IF(N43=1,L43,(IF(N44=1,L44,"")))))))</f>
        <v/>
      </c>
      <c r="H66" s="32" t="str">
        <f>IF(N45=1,M45,(IF(N46=1,M46,(IF(N43=1,M43,(IF(N44=1,M44,"")))))))</f>
        <v/>
      </c>
      <c r="I66" s="11"/>
      <c r="J66" s="32"/>
      <c r="K66" s="9">
        <f>IF(N46=2,K46,(IF(N43=2,K43,(IF(N44=2,K44,(IF(N45=2,K45,2.2)))))))</f>
        <v>2.2000000000000002</v>
      </c>
      <c r="L66" s="32" t="str">
        <f>IF(N46=2,L46,(IF(N43=2,L43,(IF(N44=2,L44,(IF(N45=2,L45,"")))))))</f>
        <v/>
      </c>
      <c r="M66" s="32" t="str">
        <f>IF(N46=2,M46,(IF(N43=2,M43,(IF(N44=2,M44,(IF(N45=2,M45,"")))))))</f>
        <v/>
      </c>
      <c r="N66" s="11"/>
      <c r="O66" s="32"/>
      <c r="P66" s="9">
        <f>IF(N48=1,K48,(IF(N49=1,K49,(IF(N50=1,K50,(IF(N51=1,K51,1.6)))))))</f>
        <v>1.6</v>
      </c>
      <c r="Q66" s="15" t="str">
        <f>IF(N48=1,L48,(IF(N49=1,L49,(IF(N50=1,L50,(IF(N51=1,L51,"")))))))</f>
        <v/>
      </c>
      <c r="R66" s="15" t="str">
        <f>IF(N48=1,M48,(IF(N49=1,M49,(IF(N50=1,M50,(IF(N51=1,M51,"")))))))</f>
        <v/>
      </c>
      <c r="S66" s="11"/>
      <c r="T66" s="32"/>
      <c r="U66" s="9">
        <f>IF(N48=2,K48,(IF(N49=2,K49,(IF(N50=2,K50,(IF(N51=2,K51,2.6)))))))</f>
        <v>2.6</v>
      </c>
      <c r="V66" s="15" t="str">
        <f>IF(N48=2,L48,(IF(N49=2,L49,(IF(N50=2,L50,(IF(N51=2,L51,"")))))))</f>
        <v/>
      </c>
      <c r="W66" s="15" t="str">
        <f>IF(N48=2,M48,(IF(N49=2,M49,(IF(N50=2,M50,(IF(N51=2,M51,"")))))))</f>
        <v/>
      </c>
      <c r="X66" s="11"/>
      <c r="AH66" s="26" t="str">
        <f t="shared" si="0"/>
        <v>2021evt52</v>
      </c>
      <c r="AI66" s="28">
        <f>IF(S48=4,P48,(IF(S49=4,P49,(IF(S50=4,P50,(IF(S51=4,P51,)))))))</f>
        <v>0</v>
      </c>
      <c r="AJ66" s="28">
        <f>IF(S48=4,Q48,(IF(S49=4,Q49,(IF(S50=4,Q50,(IF(S51=4,Q51,)))))))</f>
        <v>0</v>
      </c>
      <c r="AK66" s="28">
        <f>IF(S48=4,R48,(IF(S49=4,R49,(IF(S50=4,R50,(IF(S51=4,R51,)))))))</f>
        <v>0</v>
      </c>
      <c r="AL66" s="27">
        <v>49</v>
      </c>
      <c r="AM66" s="27">
        <f t="shared" si="13"/>
        <v>400</v>
      </c>
      <c r="AN66" s="29">
        <f t="shared" si="14"/>
        <v>200</v>
      </c>
    </row>
    <row r="67" spans="1:40" ht="10" customHeight="1" x14ac:dyDescent="0.15">
      <c r="A67" s="1">
        <v>57</v>
      </c>
      <c r="B67" s="1" t="s">
        <v>145</v>
      </c>
      <c r="C67" s="33" t="s">
        <v>146</v>
      </c>
      <c r="D67" s="33">
        <v>3246</v>
      </c>
      <c r="E67" s="5" t="str">
        <f>$C$8</f>
        <v>White</v>
      </c>
      <c r="F67" s="9">
        <f>IF(S44=2,P44,(IF(S45=2,P45,(IF(S46=2,P46,(IF(S43=2,P43,2.3)))))))</f>
        <v>2.2999999999999998</v>
      </c>
      <c r="G67" s="32" t="str">
        <f>IF(S44=2,Q44,(IF(S45=2,Q45,(IF(S46=2,Q46,(IF(S43=2,Q43,"")))))))</f>
        <v/>
      </c>
      <c r="H67" s="32" t="str">
        <f>IF(S44=2,R44,(IF(S45=2,R45,(IF(S46=2,R46,(IF(S43=2,R43,"")))))))</f>
        <v/>
      </c>
      <c r="I67" s="11"/>
      <c r="J67" s="32"/>
      <c r="K67" s="9">
        <f>IF(S43=1,P43,(IF(S44=1,P44,(IF(S45=1,P45,(IF(S46=1,P46,1.3)))))))</f>
        <v>1.3</v>
      </c>
      <c r="L67" s="32" t="str">
        <f>IF(S43=1,Q43,(IF(S44=1,Q44,(IF(S45=1,Q45,(IF(S46=1,Q46,"")))))))</f>
        <v/>
      </c>
      <c r="M67" s="32" t="str">
        <f>IF(S43=1,R43,(IF(S44=1,R44,(IF(S45=1,R45,(IF(S46=1,R46,"")))))))</f>
        <v/>
      </c>
      <c r="N67" s="11"/>
      <c r="O67" s="32"/>
      <c r="P67" s="9">
        <f>IF(S49=2,P49,(IF(S50=2,P50,(IF(S51=2,P51,(IF(S48=2,P48,2.7)))))))</f>
        <v>2.7</v>
      </c>
      <c r="Q67" s="32" t="str">
        <f>IF(S49=2,Q49,(IF(S50=2,Q50,(IF(S51=2,Q51,(IF(S48=2,Q48,"")))))))</f>
        <v/>
      </c>
      <c r="R67" s="32" t="str">
        <f>IF(S49=2,R49,(IF(S50=2,R50,(IF(S51=2,R51,(IF(S48=2,R48,"")))))))</f>
        <v/>
      </c>
      <c r="S67" s="11"/>
      <c r="T67" s="32"/>
      <c r="U67" s="9">
        <f>IF(S48=1,P48,(IF(S49=1,P49,(IF(S50=1,P50,(IF(S51=1,P51,1.7)))))))</f>
        <v>1.7</v>
      </c>
      <c r="V67" s="32" t="str">
        <f>IF(S48=1,Q48,(IF(S49=1,Q49,(IF(S50=1,Q50,(IF(S51=1,Q51,"")))))))</f>
        <v/>
      </c>
      <c r="W67" s="32" t="str">
        <f>IF(S48=1,R48,(IF(S49=1,R49,(IF(S50=1,R50,(IF(S51=1,R51,"")))))))</f>
        <v/>
      </c>
      <c r="X67" s="11"/>
      <c r="AH67" s="26" t="str">
        <f t="shared" si="0"/>
        <v>2021evt52</v>
      </c>
      <c r="AI67" s="28">
        <f>IF(N48=4,K48,(IF(N49=4,K49,(IF(N50=4,K50,(IF(N51=4,K51,)))))))</f>
        <v>0</v>
      </c>
      <c r="AJ67" s="28">
        <f>IF(N48=4,L48,(IF(N49=4,L49,(IF(N50=4,L50,(IF(N51=4,L51,)))))))</f>
        <v>0</v>
      </c>
      <c r="AK67" s="28">
        <f>IF(N48=4,M48,(IF(N49=4,M49,(IF(N50=4,M50,(IF(N51=4,M51,)))))))</f>
        <v>0</v>
      </c>
      <c r="AL67" s="27">
        <v>49</v>
      </c>
      <c r="AM67" s="27">
        <f t="shared" si="13"/>
        <v>400</v>
      </c>
      <c r="AN67" s="29">
        <f t="shared" si="14"/>
        <v>200</v>
      </c>
    </row>
    <row r="68" spans="1:40" ht="10" customHeight="1" x14ac:dyDescent="0.15">
      <c r="A68" s="1">
        <v>58</v>
      </c>
      <c r="B68" s="1" t="s">
        <v>147</v>
      </c>
      <c r="C68" s="33" t="s">
        <v>81</v>
      </c>
      <c r="D68" s="33">
        <v>2761</v>
      </c>
      <c r="E68" s="5" t="str">
        <f>$C$9</f>
        <v>Green</v>
      </c>
      <c r="F68" s="12">
        <f>IF(X46=2,U46,(IF(X43=2,U43,(IF(X44=2,U44,(IF(X45=2,U45,2.4)))))))</f>
        <v>2.4</v>
      </c>
      <c r="G68" s="13" t="str">
        <f>IF(X46=2,V46,(IF(X43=2,V43,(IF(X44=2,V44,(IF(X45=2,V45,"")))))))</f>
        <v/>
      </c>
      <c r="H68" s="13" t="str">
        <f>IF(X46=2,W46,(IF(X43=2,W43,(IF(X44=2,W44,(IF(X45=2,W45,"")))))))</f>
        <v/>
      </c>
      <c r="I68" s="14"/>
      <c r="J68" s="32"/>
      <c r="K68" s="12">
        <f>IF(X45=1,U45,(IF(X46=1,U46,(IF(X43=1,U43,(IF(X44=1,U44,1.4)))))))</f>
        <v>1.4</v>
      </c>
      <c r="L68" s="13" t="str">
        <f>IF(X45=1,V45,(IF(X46=1,V46,(IF(X43=1,V43,(IF(X44=1,V44,"")))))))</f>
        <v/>
      </c>
      <c r="M68" s="13" t="str">
        <f>IF(X45=1,W45,(IF(X46=1,W46,(IF(X43=1,W43,(IF(X44=1,W44,"")))))))</f>
        <v/>
      </c>
      <c r="N68" s="14"/>
      <c r="O68" s="32"/>
      <c r="P68" s="12">
        <f>IF(X51=2,U51,(IF(X48=2,U48,(IF(X49=2,U49,(IF(X50=2,U50,2.8)))))))</f>
        <v>2.8</v>
      </c>
      <c r="Q68" s="13" t="str">
        <f>IF(X51=2,V51,(IF(X48=2,V48,(IF(X49=2,V49,(IF(X50=2,V50,"")))))))</f>
        <v/>
      </c>
      <c r="R68" s="13" t="str">
        <f>IF(X51=2,W51,(IF(X48=2,W48,(IF(X49=2,W49,(IF(X50=2,W50,"")))))))</f>
        <v/>
      </c>
      <c r="S68" s="14"/>
      <c r="T68" s="32"/>
      <c r="U68" s="12">
        <f>IF(X50=1,U50,(IF(X51=1,U51,(IF(X48=1,U48,(IF(X49=1,U49,1.8)))))))</f>
        <v>1.8</v>
      </c>
      <c r="V68" s="13" t="str">
        <f>IF(X50=1,V50,(IF(X51=1,V51,(IF(X48=1,V48,(IF(X49=1,V49,"")))))))</f>
        <v/>
      </c>
      <c r="W68" s="13" t="str">
        <f>IF(X50=1,W50,(IF(X51=1,W51,(IF(X48=1,W48,(IF(X49=1,W49,"")))))))</f>
        <v/>
      </c>
      <c r="X68" s="14"/>
      <c r="AH68" s="26" t="str">
        <f t="shared" si="0"/>
        <v>2021evt52</v>
      </c>
      <c r="AI68" s="28">
        <f>IF(I48=4,F48,(IF(I49=4,F49,(IF(I50=4,F50,(IF(I51=4,F51,)))))))</f>
        <v>0</v>
      </c>
      <c r="AJ68" s="28">
        <f>IF(I48=4,G48,(IF(I49=4,G49,(IF(I50=4,G50,(IF(I51=4,G51,)))))))</f>
        <v>0</v>
      </c>
      <c r="AK68" s="28">
        <f>IF(I48=4,H48,(IF(I49=4,H49,(IF(I50=4,H50,(IF(I51=4,H51,)))))))</f>
        <v>0</v>
      </c>
      <c r="AL68" s="27">
        <v>49</v>
      </c>
      <c r="AM68" s="27">
        <f t="shared" si="13"/>
        <v>400</v>
      </c>
      <c r="AN68" s="29">
        <f t="shared" si="14"/>
        <v>200</v>
      </c>
    </row>
    <row r="69" spans="1:40" ht="10" customHeight="1" x14ac:dyDescent="0.15">
      <c r="A69" s="1">
        <v>59</v>
      </c>
      <c r="B69" s="1" t="s">
        <v>148</v>
      </c>
      <c r="C69" s="33" t="s">
        <v>81</v>
      </c>
      <c r="D69" s="15">
        <v>10466</v>
      </c>
      <c r="F69" s="9" t="s">
        <v>22</v>
      </c>
      <c r="G69" s="32"/>
      <c r="H69" s="32"/>
      <c r="I69" s="32"/>
      <c r="J69" s="32"/>
      <c r="K69" s="32" t="s">
        <v>23</v>
      </c>
      <c r="L69" s="32"/>
      <c r="M69" s="32"/>
      <c r="N69" s="32"/>
      <c r="O69" s="32"/>
      <c r="P69" s="32" t="s">
        <v>24</v>
      </c>
      <c r="Q69" s="15"/>
      <c r="R69" s="15"/>
      <c r="S69" s="32"/>
      <c r="T69" s="32"/>
      <c r="U69" s="32" t="s">
        <v>25</v>
      </c>
      <c r="V69" s="32"/>
      <c r="W69" s="32"/>
      <c r="X69" s="31"/>
      <c r="AH69" s="26" t="str">
        <f t="shared" si="0"/>
        <v>2021evt52</v>
      </c>
      <c r="AI69" s="28">
        <f>IF(X43=4,U43,(IF(X44=4,U44,(IF(X45=4,U45,(IF(X46=4,U46,)))))))</f>
        <v>0</v>
      </c>
      <c r="AJ69" s="28">
        <f>IF(X43=4,V43,(IF(X44=4,V44,(IF(X45=4,V45,(IF(X46=4,V46,)))))))</f>
        <v>0</v>
      </c>
      <c r="AK69" s="28">
        <f>IF(X43=4,W43,(IF(X44=4,W44,(IF(X45=4,W45,(IF(X46=4,W46,)))))))</f>
        <v>0</v>
      </c>
      <c r="AL69" s="27">
        <v>49</v>
      </c>
      <c r="AM69" s="27">
        <f t="shared" si="13"/>
        <v>400</v>
      </c>
      <c r="AN69" s="29">
        <f t="shared" si="14"/>
        <v>200</v>
      </c>
    </row>
    <row r="70" spans="1:40" ht="10" customHeight="1" x14ac:dyDescent="0.15">
      <c r="A70" s="1">
        <v>60</v>
      </c>
      <c r="B70" s="1" t="s">
        <v>149</v>
      </c>
      <c r="C70" s="33" t="s">
        <v>81</v>
      </c>
      <c r="D70" s="33">
        <v>452</v>
      </c>
      <c r="E70" s="5" t="str">
        <f>$C$6</f>
        <v>Red</v>
      </c>
      <c r="F70" s="6">
        <f>IF(I53=1,F53,(IF(I54=1,F54,(IF(I55=1,F55,(IF(I56=1,F56,1.9)))))))</f>
        <v>1.9</v>
      </c>
      <c r="G70" s="7" t="str">
        <f>IF(I53=1,G53,(IF(I54=1,G54,(IF(I55=1,G55,(IF(I56=1,G56,"")))))))</f>
        <v/>
      </c>
      <c r="H70" s="7" t="str">
        <f>IF(I53=1,H53,(IF(I54=1,H54,(IF(I55=1,H55,(IF(I56=1,H56,"")))))))</f>
        <v/>
      </c>
      <c r="I70" s="8"/>
      <c r="J70" s="32"/>
      <c r="K70" s="6">
        <f>IF(I54=2,F54,(IF(I55=2,F55,(IF(I56=2,F56,(IF(I53=2,F53,2.9)))))))</f>
        <v>2.9</v>
      </c>
      <c r="L70" s="7" t="str">
        <f>IF(I54=2,G54,(IF(I55=2,G55,(IF(I56=2,G56,(IF(I53=2,G53,"")))))))</f>
        <v/>
      </c>
      <c r="M70" s="7" t="str">
        <f>IF(I54=2,H54,(IF(I55=2,H55,(IF(I56=2,H56,(IF(I53=2,H53,"")))))))</f>
        <v/>
      </c>
      <c r="N70" s="8"/>
      <c r="O70" s="32"/>
      <c r="P70" s="6">
        <f>IF(I58=1,F58,(IF(I59=1,F59,(IF(I60=1,F60,(IF(I61=1,F61,1.13)))))))</f>
        <v>1.1299999999999999</v>
      </c>
      <c r="Q70" s="19" t="str">
        <f>IF(I58=1,G58,(IF(I59=1,G59,(IF(I60=1,G60,(IF(I61=1,G61,"")))))))</f>
        <v/>
      </c>
      <c r="R70" s="19" t="str">
        <f>IF(I58=1,H58,(IF(I59=1,H59,(IF(I60=1,H60,(IF(I61=1,H61,"")))))))</f>
        <v/>
      </c>
      <c r="S70" s="8"/>
      <c r="T70" s="32"/>
      <c r="U70" s="6">
        <f>IF(I58=2,F58,(IF(I59=2,F59,(IF(I60=2,F60,(IF(I61=2,F61,2.13)))))))</f>
        <v>2.13</v>
      </c>
      <c r="V70" s="19" t="str">
        <f>IF(I58=2,G58,(IF(I59=2,G59,(IF(I60=2,G60,(IF(I61=2,G61,"")))))))</f>
        <v/>
      </c>
      <c r="W70" s="19" t="str">
        <f>IF(I58=2,H58,(IF(I59=2,H59,(IF(I60=2,H60,(IF(I61=2,H61,"")))))))</f>
        <v/>
      </c>
      <c r="X70" s="8"/>
      <c r="AH70" s="26" t="str">
        <f t="shared" si="0"/>
        <v>2021evt52</v>
      </c>
      <c r="AI70" s="28">
        <f>IF(S43=4,P43,(IF(S44=4,P44,(IF(S45=4,P45,(IF(S46=4,P46,)))))))</f>
        <v>0</v>
      </c>
      <c r="AJ70" s="28">
        <f>IF(S43=4,Q43,(IF(S44=4,Q44,(IF(S45=4,Q45,(IF(S46=4,Q46,)))))))</f>
        <v>0</v>
      </c>
      <c r="AK70" s="28">
        <f>IF(S43=4,R43,(IF(S44=4,R44,(IF(S45=4,R45,(IF(S46=4,R46,)))))))</f>
        <v>0</v>
      </c>
      <c r="AL70" s="27">
        <v>49</v>
      </c>
      <c r="AM70" s="27">
        <f t="shared" si="13"/>
        <v>400</v>
      </c>
      <c r="AN70" s="29">
        <f t="shared" si="14"/>
        <v>200</v>
      </c>
    </row>
    <row r="71" spans="1:40" ht="10" customHeight="1" x14ac:dyDescent="0.15">
      <c r="A71" s="1">
        <v>61</v>
      </c>
      <c r="B71" s="1" t="s">
        <v>150</v>
      </c>
      <c r="C71" s="33" t="s">
        <v>81</v>
      </c>
      <c r="D71" s="15">
        <v>9193</v>
      </c>
      <c r="E71" s="5" t="str">
        <f>$C$7</f>
        <v>Blue</v>
      </c>
      <c r="F71" s="17">
        <f>IF(N55=1,K55,(IF(N56=1,K56,(IF(N53=1,K53,(IF(N54=1,K54,1.1)))))))</f>
        <v>1.1000000000000001</v>
      </c>
      <c r="G71" s="32" t="str">
        <f>IF(N55=1,L55,(IF(N56=1,L56,(IF(N53=1,L53,(IF(N54=1,L54,"")))))))</f>
        <v/>
      </c>
      <c r="H71" s="32" t="str">
        <f>IF(N55=1,M55,(IF(N56=1,M56,(IF(N53=1,M53,(IF(N54=1,M54,"")))))))</f>
        <v/>
      </c>
      <c r="I71" s="11"/>
      <c r="J71" s="32"/>
      <c r="K71" s="17">
        <f>IF(N56=2,K56,(IF(N53=2,K53,(IF(N54=2,K54,(IF(N55=2,K55,2.1)))))))</f>
        <v>2.1</v>
      </c>
      <c r="L71" s="32" t="str">
        <f>IF(N56=2,L56,(IF(N53=2,L53,(IF(N54=2,L54,(IF(N55=2,L55,"")))))))</f>
        <v/>
      </c>
      <c r="M71" s="32" t="str">
        <f>IF(N56=2,M56,(IF(N53=2,M53,(IF(N54=2,M54,(IF(N55=2,M55,"")))))))</f>
        <v/>
      </c>
      <c r="N71" s="11"/>
      <c r="O71" s="32"/>
      <c r="P71" s="9">
        <f>IF(N58=1,K58,(IF(N59=1,K59,(IF(N60=1,K60,(IF(N61=1,K61,1.14)))))))</f>
        <v>1.1399999999999999</v>
      </c>
      <c r="Q71" s="15" t="str">
        <f>IF(N58=1,L58,(IF(N59=1,L59,(IF(N60=1,L60,(IF(N61=1,L61,"")))))))</f>
        <v/>
      </c>
      <c r="R71" s="15" t="str">
        <f>IF(N58=1,M58,(IF(N59=1,M59,(IF(N60=1,M60,(IF(N61=1,M61,"")))))))</f>
        <v/>
      </c>
      <c r="S71" s="11"/>
      <c r="T71" s="32"/>
      <c r="U71" s="9">
        <f>IF(N58=2,K58,(IF(N59=2,K59,(IF(N60=2,K60,(IF(N61=2,K61,2.14)))))))</f>
        <v>2.14</v>
      </c>
      <c r="V71" s="15" t="str">
        <f>IF(N58=2,L58,(IF(N59=2,L59,(IF(N60=2,L60,(IF(N61=2,L61,"")))))))</f>
        <v/>
      </c>
      <c r="W71" s="15" t="str">
        <f>IF(N58=2,M58,(IF(N59=2,M59,(IF(N60=2,M60,(IF(N61=2,M61,"")))))))</f>
        <v/>
      </c>
      <c r="X71" s="11"/>
      <c r="AH71" s="26" t="str">
        <f t="shared" si="0"/>
        <v>2021evt52</v>
      </c>
      <c r="AI71" s="28">
        <f>IF(N43=4,K43,(IF(N44=4,K44,(IF(N45=4,K45,(IF(N46=4,K46,)))))))</f>
        <v>0</v>
      </c>
      <c r="AJ71" s="28">
        <f>IF(N43=4,L43,(IF(N44=4,L44,(IF(N45=4,L45,(IF(N46=4,L46,)))))))</f>
        <v>0</v>
      </c>
      <c r="AK71" s="28">
        <f>IF(N43=4,M43,(IF(N44=4,M44,(IF(N45=4,M45,(IF(N46=4,M46,)))))))</f>
        <v>0</v>
      </c>
      <c r="AL71" s="27">
        <v>49</v>
      </c>
      <c r="AM71" s="27">
        <f t="shared" si="13"/>
        <v>400</v>
      </c>
      <c r="AN71" s="29">
        <f t="shared" si="14"/>
        <v>200</v>
      </c>
    </row>
    <row r="72" spans="1:40" ht="10" customHeight="1" x14ac:dyDescent="0.15">
      <c r="A72" s="1">
        <v>62</v>
      </c>
      <c r="B72" s="1" t="s">
        <v>151</v>
      </c>
      <c r="C72" s="33" t="s">
        <v>81</v>
      </c>
      <c r="D72" s="15">
        <v>13186</v>
      </c>
      <c r="E72" s="5" t="str">
        <f>$C$8</f>
        <v>White</v>
      </c>
      <c r="F72" s="9">
        <f>IF(S54=2,P54,(IF(S55=2,P55,(IF(S56=2,P56,(IF(S53=2,P53,2.11)))))))</f>
        <v>2.11</v>
      </c>
      <c r="G72" s="32" t="str">
        <f>IF(S54=2,Q54,(IF(S55=2,Q55,(IF(S56=2,Q56,(IF(S53=2,Q53,"")))))))</f>
        <v/>
      </c>
      <c r="H72" s="32" t="str">
        <f>IF(S54=2,R54,(IF(S55=2,R55,(IF(S56=2,R56,(IF(S53=2,R53,"")))))))</f>
        <v/>
      </c>
      <c r="I72" s="11"/>
      <c r="J72" s="32"/>
      <c r="K72" s="9">
        <f>IF(S53=1,P53,(IF(S54=1,P54,(IF(S55=1,P55,(IF(S56=1,P56,1.11)))))))</f>
        <v>1.1100000000000001</v>
      </c>
      <c r="L72" s="32" t="str">
        <f>IF(S53=1,Q53,(IF(S54=1,Q54,(IF(S55=1,Q55,(IF(S56=1,Q56,"")))))))</f>
        <v/>
      </c>
      <c r="M72" s="32" t="str">
        <f>IF(S53=1,R53,(IF(S54=1,R54,(IF(S55=1,R55,(IF(S56=1,R56,"")))))))</f>
        <v/>
      </c>
      <c r="N72" s="11"/>
      <c r="O72" s="32"/>
      <c r="P72" s="9">
        <f>IF(S59=2,P59,(IF(S60=2,P60,(IF(S61=2,P61,(IF(S58=2,P58,2.15)))))))</f>
        <v>2.15</v>
      </c>
      <c r="Q72" s="32" t="str">
        <f>IF(S59=2,Q59,(IF(S60=2,Q60,(IF(S61=2,Q61,(IF(S58=2,Q58,"")))))))</f>
        <v/>
      </c>
      <c r="R72" s="32" t="str">
        <f>IF(S59=2,R59,(IF(S60=2,R60,(IF(S61=2,R61,(IF(S58=2,R58,"")))))))</f>
        <v/>
      </c>
      <c r="S72" s="11"/>
      <c r="T72" s="32"/>
      <c r="U72" s="9">
        <f>IF(S58=1,P58,(IF(S59=1,P59,(IF(S60=1,P60,(IF(S61=1,P61,1.15)))))))</f>
        <v>1.1499999999999999</v>
      </c>
      <c r="V72" s="32" t="str">
        <f>IF(S58=1,Q58,(IF(S59=1,Q59,(IF(S60=1,Q60,(IF(S61=1,Q61,"")))))))</f>
        <v/>
      </c>
      <c r="W72" s="32" t="str">
        <f>IF(S58=1,R58,(IF(S59=1,R59,(IF(S60=1,R60,(IF(S61=1,R61,"")))))))</f>
        <v/>
      </c>
      <c r="X72" s="11"/>
      <c r="AH72" s="26" t="str">
        <f t="shared" si="0"/>
        <v>2021evt52</v>
      </c>
      <c r="AI72" s="28">
        <f>IF(I43=4,F43,(IF(I44=4,F44,(IF(I45=4,F45,(IF(I46=4,F46,)))))))</f>
        <v>0</v>
      </c>
      <c r="AJ72" s="28">
        <f>IF(I43=4,G43,(IF(I44=4,G44,(IF(I45=4,G45,(IF(I46=4,G46,)))))))</f>
        <v>0</v>
      </c>
      <c r="AK72" s="28">
        <f>IF(I43=4,H43,(IF(I44=4,H44,(IF(I45=4,H45,(IF(I46=4,H46,)))))))</f>
        <v>0</v>
      </c>
      <c r="AL72" s="27">
        <v>49</v>
      </c>
      <c r="AM72" s="27">
        <f t="shared" si="13"/>
        <v>400</v>
      </c>
      <c r="AN72" s="29">
        <f t="shared" si="14"/>
        <v>200</v>
      </c>
    </row>
    <row r="73" spans="1:40" ht="10" customHeight="1" x14ac:dyDescent="0.15">
      <c r="A73" s="1">
        <v>63</v>
      </c>
      <c r="B73" s="1" t="s">
        <v>152</v>
      </c>
      <c r="C73" s="33" t="s">
        <v>81</v>
      </c>
      <c r="D73" s="15">
        <v>7651</v>
      </c>
      <c r="E73" s="5" t="str">
        <f>$C$9</f>
        <v>Green</v>
      </c>
      <c r="F73" s="12">
        <f>IF(X56=2,U56,(IF(X53=2,U53,(IF(X54=2,U54,(IF(X55=2,U55,2.12)))))))</f>
        <v>2.12</v>
      </c>
      <c r="G73" s="13" t="str">
        <f>IF(X56=2,V56,(IF(X53=2,V53,(IF(X54=2,V54,(IF(X55=2,V55,"")))))))</f>
        <v/>
      </c>
      <c r="H73" s="13" t="str">
        <f>IF(X56=2,W56,(IF(X53=2,W53,(IF(X54=2,W54,(IF(X55=2,W55,"")))))))</f>
        <v/>
      </c>
      <c r="I73" s="14"/>
      <c r="J73" s="32"/>
      <c r="K73" s="12">
        <f>IF(X55=1,U55,(IF(X56=1,U56,(IF(X53=1,U53,(IF(X54=1,U54,1.12)))))))</f>
        <v>1.1200000000000001</v>
      </c>
      <c r="L73" s="13" t="str">
        <f>IF(X55=1,V55,(IF(X56=1,V56,(IF(X53=1,V53,(IF(X54=1,V54,"")))))))</f>
        <v/>
      </c>
      <c r="M73" s="13" t="str">
        <f>IF(X55=1,W55,(IF(X56=1,W56,(IF(X53=1,W53,(IF(X54=1,W54,"")))))))</f>
        <v/>
      </c>
      <c r="N73" s="14"/>
      <c r="O73" s="32"/>
      <c r="P73" s="12">
        <f>IF(X61=2,U61,(IF(X58=2,U58,(IF(X59=2,U59,(IF(X60=2,U60,2.16)))))))</f>
        <v>2.16</v>
      </c>
      <c r="Q73" s="13" t="str">
        <f>IF(X61=2,V61,(IF(X58=2,V58,(IF(X59=2,V59,(IF(X60=2,V60,"")))))))</f>
        <v/>
      </c>
      <c r="R73" s="13" t="str">
        <f>IF(X61=2,W61,(IF(X58=2,W58,(IF(X59=2,W59,(IF(X60=2,W60,"")))))))</f>
        <v/>
      </c>
      <c r="S73" s="14"/>
      <c r="T73" s="32"/>
      <c r="U73" s="12">
        <f>IF(X60=1,U60,(IF(X61=1,U61,(IF(X58=1,U58,(IF(X59=1,U59,1.16)))))))</f>
        <v>1.1599999999999999</v>
      </c>
      <c r="V73" s="13" t="str">
        <f>IF(X60=1,V60,(IF(X61=1,V61,(IF(X58=1,V58,(IF(X59=1,V59,"")))))))</f>
        <v/>
      </c>
      <c r="W73" s="13" t="str">
        <f>IF(X60=1,W60,(IF(X61=1,W61,(IF(X58=1,W58,(IF(X59=1,W59,"")))))))</f>
        <v/>
      </c>
      <c r="X73" s="14"/>
      <c r="AH73" s="26" t="str">
        <f t="shared" si="0"/>
        <v>2021evt52</v>
      </c>
      <c r="AI73" s="30">
        <f>IF(X36=3,U36,(IF(X37=3,U37,(IF(X38=3,U38,(IF(X39=3,U39,)))))))</f>
        <v>0</v>
      </c>
      <c r="AJ73" s="30">
        <f>IF(X36=3,V36,(IF(X37=3,V37,(IF(X38=3,V38,(IF(X39=3,V39,)))))))</f>
        <v>0</v>
      </c>
      <c r="AK73" s="30">
        <f>IF(X36=3,W36,(IF(X37=3,W37,(IF(X38=3,W38,(IF(X39=3,W39,)))))))</f>
        <v>0</v>
      </c>
      <c r="AL73" s="27">
        <v>65</v>
      </c>
      <c r="AM73" s="27">
        <f>$G$19</f>
        <v>275</v>
      </c>
      <c r="AN73" s="29">
        <v>0</v>
      </c>
    </row>
    <row r="74" spans="1:40" ht="10" customHeight="1" x14ac:dyDescent="0.15">
      <c r="A74" s="1">
        <v>64</v>
      </c>
      <c r="B74" s="1" t="s">
        <v>153</v>
      </c>
      <c r="C74" s="33" t="s">
        <v>97</v>
      </c>
      <c r="D74" s="15">
        <v>12810</v>
      </c>
      <c r="E74" s="5" t="s">
        <v>56</v>
      </c>
      <c r="F74" s="32"/>
      <c r="G74" s="32"/>
      <c r="H74" s="32"/>
      <c r="I74" s="32"/>
      <c r="J74" s="1"/>
      <c r="K74" s="1"/>
      <c r="L74" s="1"/>
      <c r="M74" s="1"/>
      <c r="N74" s="1"/>
      <c r="O74" s="1"/>
      <c r="P74" s="1"/>
      <c r="Q74" s="15"/>
      <c r="R74" s="15"/>
      <c r="S74" s="1"/>
      <c r="T74" s="1"/>
      <c r="U74" s="1"/>
      <c r="V74" s="32"/>
      <c r="W74" s="32"/>
      <c r="AH74" s="26" t="str">
        <f t="shared" ref="AH74:AH120" si="15">$AI$1&amp;$AJ$1&amp;$E$4</f>
        <v>2021evt52</v>
      </c>
      <c r="AI74" s="30">
        <f>IF(S36=3,P36,(IF(S37=3,P37,(IF(S38=3,P38,(IF(S39=3,P39,)))))))</f>
        <v>0</v>
      </c>
      <c r="AJ74" s="30">
        <f>IF(S36=3,Q36,(IF(S37=3,Q37,(IF(S38=3,Q38,(IF(S39=3,Q39,)))))))</f>
        <v>0</v>
      </c>
      <c r="AK74" s="30">
        <f>IF(S36=3,R36,(IF(S37=3,R37,(IF(S38=3,R38,(IF(S39=3,R39,)))))))</f>
        <v>0</v>
      </c>
      <c r="AL74" s="27">
        <v>65</v>
      </c>
      <c r="AM74" s="27">
        <f t="shared" ref="AM74:AM88" si="16">$G$19</f>
        <v>275</v>
      </c>
      <c r="AN74" s="29">
        <v>0</v>
      </c>
    </row>
    <row r="75" spans="1:40" ht="10" customHeight="1" x14ac:dyDescent="0.15">
      <c r="A75" s="1">
        <v>65</v>
      </c>
      <c r="B75" s="1" t="s">
        <v>154</v>
      </c>
      <c r="C75" s="33" t="s">
        <v>119</v>
      </c>
      <c r="D75" s="15">
        <v>11209</v>
      </c>
      <c r="E75" s="1"/>
      <c r="F75" s="4" t="s">
        <v>44</v>
      </c>
      <c r="G75" s="1">
        <f>IF($E$2=1000,350,IF($E$2=3000,1050,IF($E$2=5000,1750,"")))</f>
        <v>1750</v>
      </c>
      <c r="H75" s="1"/>
      <c r="I75" s="1" t="s">
        <v>8</v>
      </c>
      <c r="J75" s="1"/>
      <c r="K75" s="16">
        <f>IF($C$2=1500,0,IF($C$2=2000,0,IF($C$2=2500,0,IF($C$2=5000,0,IF($C$2=7500,225,IF($C$2=10000,300,IF($C$2=30000,750,IF($C$2=50000,1000,""))))))))</f>
        <v>1000</v>
      </c>
      <c r="L75" s="1"/>
      <c r="M75" s="1"/>
      <c r="N75" s="1"/>
      <c r="O75" s="1"/>
      <c r="P75" s="4" t="s">
        <v>45</v>
      </c>
      <c r="Q75" s="1">
        <f>IF($E$2=1000,295,IF($E$2=3000,885,IF($E$2=5000,1600,"")))</f>
        <v>1600</v>
      </c>
      <c r="R75" s="1"/>
      <c r="S75" s="1" t="s">
        <v>8</v>
      </c>
      <c r="T75" s="1"/>
      <c r="U75" s="16">
        <f>IF($C$2=1500,0,IF($C$2=2000,0,IF($C$2=2500,0,IF($C$2=5000,0,IF($C$2=7500,175,IF($C$2=10000,200,IF($C$2=30000,550,IF($C$2=50000,700,""))))))))</f>
        <v>700</v>
      </c>
      <c r="V75" s="1"/>
      <c r="W75" s="1"/>
      <c r="X75" s="1"/>
      <c r="AH75" s="26" t="str">
        <f t="shared" si="15"/>
        <v>2021evt52</v>
      </c>
      <c r="AI75" s="30">
        <f>IF(N36=3,K36,(IF(N37=3,K37,(IF(N38=3,K38,(IF(N39=3,K39,)))))))</f>
        <v>0</v>
      </c>
      <c r="AJ75" s="30">
        <f>IF(N36=3,L36,(IF(N37=3,L37,(IF(N38=3,L38,(IF(N39=3,L39,)))))))</f>
        <v>0</v>
      </c>
      <c r="AK75" s="30">
        <f>IF(N36=3,M36,(IF(N37=3,M37,(IF(N38=3,M38,(IF(N39=3,M39,)))))))</f>
        <v>0</v>
      </c>
      <c r="AL75" s="27">
        <v>65</v>
      </c>
      <c r="AM75" s="27">
        <f t="shared" si="16"/>
        <v>275</v>
      </c>
      <c r="AN75" s="29">
        <v>0</v>
      </c>
    </row>
    <row r="76" spans="1:40" ht="10" customHeight="1" x14ac:dyDescent="0.15">
      <c r="A76" s="1">
        <v>66</v>
      </c>
      <c r="B76" s="1" t="s">
        <v>155</v>
      </c>
      <c r="C76" s="33" t="s">
        <v>97</v>
      </c>
      <c r="D76" s="15">
        <v>10421</v>
      </c>
      <c r="F76" s="32" t="s">
        <v>12</v>
      </c>
      <c r="G76" s="32"/>
      <c r="H76" s="32"/>
      <c r="I76" s="32"/>
      <c r="J76" s="32"/>
      <c r="K76" s="32" t="s">
        <v>13</v>
      </c>
      <c r="L76" s="32"/>
      <c r="M76" s="32"/>
      <c r="N76" s="32"/>
      <c r="O76" s="32"/>
      <c r="P76" s="32" t="s">
        <v>14</v>
      </c>
      <c r="Q76" s="15"/>
      <c r="R76" s="15"/>
      <c r="S76" s="32"/>
      <c r="T76" s="32"/>
      <c r="U76" s="32" t="s">
        <v>15</v>
      </c>
      <c r="V76" s="32"/>
      <c r="W76" s="32"/>
      <c r="AH76" s="26" t="str">
        <f t="shared" si="15"/>
        <v>2021evt52</v>
      </c>
      <c r="AI76" s="30">
        <f>IF(I36=3,F36,(IF(I37=3,F37,(IF(I38=3,F38,(IF(I39=3,F39,)))))))</f>
        <v>0</v>
      </c>
      <c r="AJ76" s="30">
        <f>IF(I36=3,G36,(IF(I37=3,G37,(IF(I38=3,G38,(IF(I39=3,G39,)))))))</f>
        <v>0</v>
      </c>
      <c r="AK76" s="30">
        <f>IF(I36=3,H36,(IF(I37=3,H37,(IF(I38=3,H38,(IF(I39=3,H39,)))))))</f>
        <v>0</v>
      </c>
      <c r="AL76" s="27">
        <v>65</v>
      </c>
      <c r="AM76" s="27">
        <f t="shared" si="16"/>
        <v>275</v>
      </c>
      <c r="AN76" s="29">
        <v>0</v>
      </c>
    </row>
    <row r="77" spans="1:40" ht="10" customHeight="1" x14ac:dyDescent="0.15">
      <c r="A77" s="1">
        <v>67</v>
      </c>
      <c r="B77" s="1" t="s">
        <v>156</v>
      </c>
      <c r="C77" s="33" t="s">
        <v>146</v>
      </c>
      <c r="D77" s="15">
        <v>10608</v>
      </c>
      <c r="E77" s="5" t="str">
        <f>$C$6</f>
        <v>Red</v>
      </c>
      <c r="F77" s="6">
        <f>IF(I65=1,F65,(IF(I66=1,F66,(IF(I67=1,F67,(IF(I68=1,F68,1.1)))))))</f>
        <v>1.1000000000000001</v>
      </c>
      <c r="G77" s="7" t="str">
        <f>IF(I65=1,G65,(IF(I66=1,G66,(IF(I67=1,G67,(IF(I68=1,G68,"")))))))</f>
        <v/>
      </c>
      <c r="H77" s="7" t="str">
        <f>IF(I65=1,H65,(IF(I66=1,H66,(IF(I67=1,H67,(IF(I68=1,H68,"")))))))</f>
        <v/>
      </c>
      <c r="I77" s="8"/>
      <c r="J77" s="32"/>
      <c r="K77" s="6">
        <f>IF(S65=1,P65,(IF(S66=1,P66,(IF(S67=1,P67,(IF(S68=1,P68,1.3)))))))</f>
        <v>1.3</v>
      </c>
      <c r="L77" s="7" t="str">
        <f>IF(S65=1,Q65,(IF(S66=1,Q66,(IF(S67=1,Q67,(IF(S68=1,Q68,"")))))))</f>
        <v/>
      </c>
      <c r="M77" s="7" t="str">
        <f>IF(S65=1,R65,(IF(S66=1,R66,(IF(S67=1,R67,(IF(S68=1,R68,"")))))))</f>
        <v/>
      </c>
      <c r="N77" s="8"/>
      <c r="O77" s="32"/>
      <c r="P77" s="6">
        <f>IF(I70=1,F70,(IF(I71=1,F71,(IF(I72=1,F72,(IF(I73=1,F73,1.5)))))))</f>
        <v>1.5</v>
      </c>
      <c r="Q77" s="19" t="str">
        <f>IF(I70=1,G70,(IF(I71=1,G71,(IF(I72=1,G72,(IF(I73=1,G73,"")))))))</f>
        <v/>
      </c>
      <c r="R77" s="19" t="str">
        <f>IF(I70=1,H70,(IF(I71=1,H71,(IF(I72=1,H72,(IF(I73=1,H73,"")))))))</f>
        <v/>
      </c>
      <c r="S77" s="8"/>
      <c r="T77" s="32"/>
      <c r="U77" s="6">
        <f>IF(S73=1,P73,(IF(S71=1,P71,(IF(S72=1,P72,(IF(S70=1,P70,1.7)))))))</f>
        <v>1.7</v>
      </c>
      <c r="V77" s="7" t="str">
        <f>IF(S73=1,Q73,(IF(S71=1,Q71,(IF(S72=1,Q72,(IF(S70=1,Q70,"")))))))</f>
        <v/>
      </c>
      <c r="W77" s="7" t="str">
        <f>IF(S73=1,R73,(IF(S71=1,R71,(IF(S72=1,R72,(IF(S70=1,R70,"")))))))</f>
        <v/>
      </c>
      <c r="X77" s="8"/>
      <c r="AH77" s="26" t="str">
        <f t="shared" si="15"/>
        <v>2021evt52</v>
      </c>
      <c r="AI77" s="30">
        <f>IF(X31=3,U31,(IF(X32=3,U32,(IF(X33=3,U33,(IF(X34=3,U34,)))))))</f>
        <v>0</v>
      </c>
      <c r="AJ77" s="30">
        <f>IF(X31=3,V31,(IF(X32=3,V32,(IF(X33=3,V33,(IF(X34=3,V34,)))))))</f>
        <v>0</v>
      </c>
      <c r="AK77" s="30">
        <f>IF(X31=3,W31,(IF(X32=3,W32,(IF(X33=3,W33,(IF(X34=3,W34,)))))))</f>
        <v>0</v>
      </c>
      <c r="AL77" s="27">
        <v>65</v>
      </c>
      <c r="AM77" s="27">
        <f t="shared" si="16"/>
        <v>275</v>
      </c>
      <c r="AN77" s="29">
        <v>0</v>
      </c>
    </row>
    <row r="78" spans="1:40" ht="10" customHeight="1" x14ac:dyDescent="0.15">
      <c r="A78" s="1">
        <v>68</v>
      </c>
      <c r="B78" s="1" t="s">
        <v>157</v>
      </c>
      <c r="C78" s="33" t="s">
        <v>83</v>
      </c>
      <c r="D78" s="15">
        <v>11690</v>
      </c>
      <c r="E78" s="5" t="str">
        <f>$C$7</f>
        <v>Blue</v>
      </c>
      <c r="F78" s="9">
        <f>IF(S66=2,P66,(IF(S67=2,P67,(IF(S68=2,P68,(IF(S65=2,P65,2.3)))))))</f>
        <v>2.2999999999999998</v>
      </c>
      <c r="G78" s="32" t="str">
        <f>IF(S66=2,Q66,(IF(S67=2,Q67,(IF(S68=2,Q68,(IF(S65=2,Q65,"")))))))</f>
        <v/>
      </c>
      <c r="H78" s="32" t="str">
        <f>IF(S66=2,R66,(IF(S67=2,R67,(IF(S68=2,R68,(IF(S65=2,R65,"")))))))</f>
        <v/>
      </c>
      <c r="I78" s="11"/>
      <c r="J78" s="32"/>
      <c r="K78" s="9">
        <f>IF(I66=2,F66,(IF(I67=2,F67,(IF(I68=2,F68,(IF(I65=2,F65,2.1)))))))</f>
        <v>2.1</v>
      </c>
      <c r="L78" s="32" t="str">
        <f>IF(I66=2,G66,(IF(I67=2,G67,(IF(I68=2,G68,(IF(I65=2,G65,"")))))))</f>
        <v/>
      </c>
      <c r="M78" s="32" t="str">
        <f>IF(I66=2,H66,(IF(I67=2,H67,(IF(I68=2,H68,(IF(I65=2,H65,"")))))))</f>
        <v/>
      </c>
      <c r="N78" s="11"/>
      <c r="O78" s="32"/>
      <c r="P78" s="9">
        <f>IF(S71=2,P71,(IF(S72=2,P72,(IF(S70=2,P70,(IF(S73=2,P73,2.7)))))))</f>
        <v>2.7</v>
      </c>
      <c r="Q78" s="32" t="str">
        <f>IF(S71=2,Q71,(IF(S72=2,Q72,(IF(S70=2,Q70,(IF(S73=2,Q73,"")))))))</f>
        <v/>
      </c>
      <c r="R78" s="32" t="str">
        <f>IF(S71=2,R71,(IF(S72=2,R72,(IF(S70=2,R70,(IF(S73=2,R73,"")))))))</f>
        <v/>
      </c>
      <c r="S78" s="11"/>
      <c r="T78" s="32"/>
      <c r="U78" s="9">
        <f>IF(I73=2,F73,(IF(I72=2,F72,(IF(I70=2,F70,(IF(I71=2,F71,2.5)))))))</f>
        <v>2.5</v>
      </c>
      <c r="V78" s="15" t="str">
        <f>IF(I73=2,G73,(IF(I72=2,G72,(IF(I70=2,G70,(IF(I71=2,G71,"")))))))</f>
        <v/>
      </c>
      <c r="W78" s="15" t="str">
        <f>IF(I73=2,H73,(IF(I72=2,H72,(IF(I70=2,H70,(IF(I71=2,H71,"")))))))</f>
        <v/>
      </c>
      <c r="X78" s="11"/>
      <c r="AH78" s="26" t="str">
        <f t="shared" si="15"/>
        <v>2021evt52</v>
      </c>
      <c r="AI78" s="30">
        <f>IF(S31=3,P31,(IF(S32=3,P32,(IF(S33=3,P33,(IF(S34=3,P34,)))))))</f>
        <v>0</v>
      </c>
      <c r="AJ78" s="30">
        <f>IF(S31=3,Q31,(IF(S32=3,Q32,(IF(S33=3,Q33,(IF(S34=3,Q34,)))))))</f>
        <v>0</v>
      </c>
      <c r="AK78" s="30">
        <f>IF(S31=3,R31,(IF(S32=3,R32,(IF(S33=3,R33,(IF(S34=3,R34,)))))))</f>
        <v>0</v>
      </c>
      <c r="AL78" s="27">
        <v>65</v>
      </c>
      <c r="AM78" s="27">
        <f t="shared" si="16"/>
        <v>275</v>
      </c>
      <c r="AN78" s="29">
        <v>0</v>
      </c>
    </row>
    <row r="79" spans="1:40" ht="10" customHeight="1" x14ac:dyDescent="0.15">
      <c r="A79" s="1">
        <v>69</v>
      </c>
      <c r="B79" s="1" t="s">
        <v>158</v>
      </c>
      <c r="C79" s="33" t="s">
        <v>159</v>
      </c>
      <c r="D79" s="15">
        <v>13192</v>
      </c>
      <c r="E79" s="5" t="str">
        <f>$C$8</f>
        <v>White</v>
      </c>
      <c r="F79" s="9">
        <f>IF(N67=1,K67,(IF(N68=1,K68,(IF(N66=1,K66,(IF(N65=1,K65,1.2)))))))</f>
        <v>1.2</v>
      </c>
      <c r="G79" s="32" t="str">
        <f>IF(N67=1,L67,(IF(N68=1,L68,(IF(N66=1,L66,(IF(N65=1,L65,"")))))))</f>
        <v/>
      </c>
      <c r="H79" s="32" t="str">
        <f>IF(N67=1,M67,(IF(N68=1,M68,(IF(N66=1,M66,(IF(N65=1,M65,"")))))))</f>
        <v/>
      </c>
      <c r="I79" s="11"/>
      <c r="J79" s="32"/>
      <c r="K79" s="9">
        <f>IF(X67=1,U67,(IF(X68=1,U68,(IF(X65=1,U65,(IF(X66=1,U66,1.4)))))))</f>
        <v>1.4</v>
      </c>
      <c r="L79" s="32" t="str">
        <f>IF(X67=1,V67,(IF(X68=1,V68,(IF(X65=1,V65,(IF(X66=1,V66,"")))))))</f>
        <v/>
      </c>
      <c r="M79" s="32" t="str">
        <f>IF(X67=1,W67,(IF(X68=1,W68,(IF(X65=1,W65,(IF(X66=1,W66,"")))))))</f>
        <v/>
      </c>
      <c r="N79" s="11"/>
      <c r="O79" s="32"/>
      <c r="P79" s="9">
        <f>IF(N71=1,K71,(IF(N70=1,K70,(IF(N73=1,K73,(IF(N72=1,K72,1.6)))))))</f>
        <v>1.6</v>
      </c>
      <c r="Q79" s="15" t="str">
        <f>IF(N71=1,L71,(IF(N70=1,L70,(IF(N73=1,L73,(IF(N72=1,L72,"")))))))</f>
        <v/>
      </c>
      <c r="R79" s="15" t="str">
        <f>IF(N71=1,M71,(IF(N70=1,M70,(IF(N73=1,M73,(IF(N72=1,M72,"")))))))</f>
        <v/>
      </c>
      <c r="S79" s="11"/>
      <c r="T79" s="32"/>
      <c r="U79" s="9">
        <f>IF(X72=1,U72,(IF(X70=1,U70,(IF(X73=1,U73,(IF(X71=1,U71,1.8)))))))</f>
        <v>1.8</v>
      </c>
      <c r="V79" s="32" t="str">
        <f>IF(X72=1,V72,(IF(X70=1,V70,(IF(X73=1,V73,(IF(X71=1,V71,"")))))))</f>
        <v/>
      </c>
      <c r="W79" s="32" t="str">
        <f>IF(X72=1,W72,(IF(X70=1,W70,(IF(X73=1,W73,(IF(X71=1,W71,"")))))))</f>
        <v/>
      </c>
      <c r="X79" s="11"/>
      <c r="AH79" s="26" t="str">
        <f t="shared" si="15"/>
        <v>2021evt52</v>
      </c>
      <c r="AI79" s="30">
        <f>IF(N31=3,K31,(IF(N32=3,K32,(IF(N33=3,K33,(IF(N34=3,K34,)))))))</f>
        <v>0</v>
      </c>
      <c r="AJ79" s="30">
        <f>IF(N31=3,L31,(IF(N32=3,L32,(IF(N33=3,L33,(IF(N34=3,L34,)))))))</f>
        <v>0</v>
      </c>
      <c r="AK79" s="30">
        <f>IF(N31=3,M31,(IF(N32=3,M32,(IF(N33=3,M33,(IF(N34=3,M34,)))))))</f>
        <v>0</v>
      </c>
      <c r="AL79" s="27">
        <v>65</v>
      </c>
      <c r="AM79" s="27">
        <f t="shared" si="16"/>
        <v>275</v>
      </c>
      <c r="AN79" s="29">
        <v>0</v>
      </c>
    </row>
    <row r="80" spans="1:40" ht="10" customHeight="1" x14ac:dyDescent="0.15">
      <c r="A80" s="1">
        <v>70</v>
      </c>
      <c r="B80" s="1" t="s">
        <v>160</v>
      </c>
      <c r="C80" s="33" t="s">
        <v>159</v>
      </c>
      <c r="D80" s="15">
        <v>11267</v>
      </c>
      <c r="E80" s="5" t="str">
        <f>$C$9</f>
        <v>Green</v>
      </c>
      <c r="F80" s="12">
        <f>IF(X68=2,U68,(IF(X65=2,U65,(IF(X66=2,U66,(IF(X67=2,U67,2.4)))))))</f>
        <v>2.4</v>
      </c>
      <c r="G80" s="13" t="str">
        <f>IF(X68=2,V68,(IF(X65=2,V65,(IF(X66=2,V66,(IF(X67=2,V67,"")))))))</f>
        <v/>
      </c>
      <c r="H80" s="13" t="str">
        <f>IF(X68=2,W68,(IF(X65=2,W65,(IF(X66=2,W66,(IF(X67=2,W67,"")))))))</f>
        <v/>
      </c>
      <c r="I80" s="14"/>
      <c r="J80" s="32"/>
      <c r="K80" s="12">
        <f>IF(N68=2,K68,(IF(N65=2,K65,(IF(N67=2,K67,(IF(N66=2,K66,2.2)))))))</f>
        <v>2.2000000000000002</v>
      </c>
      <c r="L80" s="13" t="str">
        <f>IF(N68=2,L68,(IF(N65=2,L65,(IF(N67=2,L67,(IF(N66=2,L66,"")))))))</f>
        <v/>
      </c>
      <c r="M80" s="13" t="str">
        <f>IF(N68=2,M68,(IF(N65=2,M65,(IF(N67=2,M67,(IF(N66=2,M66,"")))))))</f>
        <v/>
      </c>
      <c r="N80" s="14"/>
      <c r="O80" s="32"/>
      <c r="P80" s="12">
        <f>IF(X70=2,U70,(IF(X73=2,U73,(IF(X71=2,U71,(IF(X72=2,U72,2.8)))))))</f>
        <v>2.8</v>
      </c>
      <c r="Q80" s="13" t="str">
        <f>IF(X70=2,V70,(IF(X73=2,V73,(IF(X71=2,V71,(IF(X72=2,V72,"")))))))</f>
        <v/>
      </c>
      <c r="R80" s="13" t="str">
        <f>IF(X70=2,W70,(IF(X73=2,W73,(IF(X71=2,W71,(IF(X72=2,W72,"")))))))</f>
        <v/>
      </c>
      <c r="S80" s="14"/>
      <c r="T80" s="32"/>
      <c r="U80" s="12">
        <f>IF(N70=2,K70,(IF(N73=2,K73,(IF(N71=2,K71,(IF(N72=2,K72,2.6)))))))</f>
        <v>2.6</v>
      </c>
      <c r="V80" s="20" t="str">
        <f>IF(N70=2,L70,(IF(N73=2,L73,(IF(N71=2,L71,(IF(N72=2,L72,"")))))))</f>
        <v/>
      </c>
      <c r="W80" s="20" t="str">
        <f>IF(N70=2,M70,(IF(N73=2,M73,(IF(N71=2,M71,(IF(N72=2,M72,"")))))))</f>
        <v/>
      </c>
      <c r="X80" s="14"/>
      <c r="AH80" s="26" t="str">
        <f t="shared" si="15"/>
        <v>2021evt52</v>
      </c>
      <c r="AI80" s="30">
        <f>IF(I31=3,F31,(IF(I32=3,F32,(IF(I33=3,F33,(IF(I34=3,F34,)))))))</f>
        <v>0</v>
      </c>
      <c r="AJ80" s="30">
        <f>IF(I31=3,G31,(IF(I32=3,G32,(IF(I33=3,G33,(IF(I34=3,G34,)))))))</f>
        <v>0</v>
      </c>
      <c r="AK80" s="30">
        <f>IF(I31=3,H31,(IF(I32=3,H32,(IF(I33=3,H33,(IF(I34=3,H34,)))))))</f>
        <v>0</v>
      </c>
      <c r="AL80" s="27">
        <v>65</v>
      </c>
      <c r="AM80" s="27">
        <f t="shared" si="16"/>
        <v>275</v>
      </c>
      <c r="AN80" s="29">
        <v>0</v>
      </c>
    </row>
    <row r="81" spans="1:40" ht="10" customHeight="1" x14ac:dyDescent="0.15">
      <c r="A81" s="1">
        <v>71</v>
      </c>
      <c r="B81" s="5" t="s">
        <v>161</v>
      </c>
      <c r="C81" s="33" t="s">
        <v>162</v>
      </c>
      <c r="D81" s="33">
        <v>14631</v>
      </c>
      <c r="E81" s="5" t="s">
        <v>43</v>
      </c>
      <c r="F81" s="32"/>
      <c r="G81" s="32"/>
      <c r="H81" s="32"/>
      <c r="I81" s="32"/>
      <c r="J81" s="1"/>
      <c r="K81" s="32"/>
      <c r="L81" s="32"/>
      <c r="M81" s="32"/>
      <c r="N81" s="32"/>
      <c r="O81" s="32"/>
      <c r="P81" s="32"/>
      <c r="Q81" s="32"/>
      <c r="R81" s="32"/>
      <c r="S81" s="1"/>
      <c r="T81" s="1"/>
      <c r="U81" s="1"/>
      <c r="V81" s="32"/>
      <c r="W81" s="32"/>
      <c r="AH81" s="26" t="str">
        <f t="shared" si="15"/>
        <v>2021evt52</v>
      </c>
      <c r="AI81" s="30">
        <f>IF(X26=3,U26,(IF(X27=3,U27,(IF(X28=3,U28,(IF(X29=3,U29,)))))))</f>
        <v>0</v>
      </c>
      <c r="AJ81" s="30">
        <f>IF(X26=3,V26,(IF(X27=3,V27,(IF(X28=3,V28,(IF(X29=3,249,)))))))</f>
        <v>0</v>
      </c>
      <c r="AK81" s="30">
        <f>IF(X26=3,W26,(IF(X27=3,W27,(IF(X28=3,W28,(IF(X29=3,W29,)))))))</f>
        <v>0</v>
      </c>
      <c r="AL81" s="27">
        <v>65</v>
      </c>
      <c r="AM81" s="27">
        <f t="shared" si="16"/>
        <v>275</v>
      </c>
      <c r="AN81" s="29">
        <v>0</v>
      </c>
    </row>
    <row r="82" spans="1:40" ht="10" customHeight="1" x14ac:dyDescent="0.15">
      <c r="A82" s="1">
        <v>72</v>
      </c>
      <c r="B82" s="1" t="s">
        <v>163</v>
      </c>
      <c r="C82" s="33" t="s">
        <v>119</v>
      </c>
      <c r="D82" s="15">
        <v>9503</v>
      </c>
      <c r="F82" s="4" t="s">
        <v>57</v>
      </c>
      <c r="G82" s="1">
        <f>IF($E$2=1000,500,IF($E$2=3000,1500,IF($E$2=5000,2500,"")))</f>
        <v>2500</v>
      </c>
      <c r="H82" s="1"/>
      <c r="I82" s="1" t="s">
        <v>8</v>
      </c>
      <c r="J82" s="1"/>
      <c r="K82" s="16">
        <f>IF($C$2=1500,50,IF($C$2=2000,100,IF($C$2=2500,150,IF($C$2=5000,250,IF($C$2=7500,375,IF($C$2=10000,500,IF($C$2=30000,1000,IF($C$2=50000,2000,""))))))))</f>
        <v>2000</v>
      </c>
      <c r="L82" s="15"/>
      <c r="M82" s="15"/>
      <c r="N82" s="1"/>
      <c r="O82" s="1"/>
      <c r="P82" s="16"/>
      <c r="Q82" s="32"/>
      <c r="R82" s="32"/>
      <c r="S82" s="1"/>
      <c r="T82" s="1"/>
      <c r="U82" s="1"/>
      <c r="V82" s="32"/>
      <c r="W82" s="32"/>
      <c r="AH82" s="26" t="str">
        <f t="shared" si="15"/>
        <v>2021evt52</v>
      </c>
      <c r="AI82" s="30">
        <f>IF(S26=3,P26,(IF(S27=3,P27,(IF(S28=3,P28,(IF(S29=3,P29,)))))))</f>
        <v>0</v>
      </c>
      <c r="AJ82" s="30">
        <f>IF(S26=3,Q26,(IF(S27=3,Q27,(IF(S28=3,Q28,(IF(S29=3,Q29,)))))))</f>
        <v>0</v>
      </c>
      <c r="AK82" s="30">
        <f>IF(S26=3,R26,(IF(S27=3,R27,(IF(S28=3,R28,(IF(S29=3,R29,)))))))</f>
        <v>0</v>
      </c>
      <c r="AL82" s="27">
        <v>65</v>
      </c>
      <c r="AM82" s="27">
        <f t="shared" si="16"/>
        <v>275</v>
      </c>
      <c r="AN82" s="29">
        <v>0</v>
      </c>
    </row>
    <row r="83" spans="1:40" ht="10" customHeight="1" x14ac:dyDescent="0.15">
      <c r="A83" s="1">
        <v>73</v>
      </c>
      <c r="B83" s="1" t="s">
        <v>164</v>
      </c>
      <c r="C83" s="33" t="s">
        <v>146</v>
      </c>
      <c r="D83" s="33">
        <v>7548</v>
      </c>
      <c r="F83" s="32" t="s">
        <v>46</v>
      </c>
      <c r="G83" s="32"/>
      <c r="H83" s="32"/>
      <c r="I83" s="32"/>
      <c r="J83" s="32"/>
      <c r="K83" s="32" t="s">
        <v>47</v>
      </c>
      <c r="L83" s="32"/>
      <c r="M83" s="32"/>
      <c r="N83" s="32"/>
      <c r="O83" s="32"/>
      <c r="P83" s="32" t="s">
        <v>48</v>
      </c>
      <c r="Q83" s="15"/>
      <c r="R83" s="15"/>
      <c r="S83" s="32"/>
      <c r="T83" s="32"/>
      <c r="U83" s="32" t="s">
        <v>49</v>
      </c>
      <c r="V83" s="32"/>
      <c r="W83" s="32"/>
      <c r="AH83" s="26" t="str">
        <f t="shared" si="15"/>
        <v>2021evt52</v>
      </c>
      <c r="AI83" s="30">
        <f>IF(N26=3,K26,(IF(N27=3,K27,(IF(N28=3,K28,(IF(N29=3,K29,)))))))</f>
        <v>0</v>
      </c>
      <c r="AJ83" s="30">
        <f>IF(N26=3,L26,(IF(N27=3,L27,(IF(N28=3,L28,(IF(N29=3,L29,)))))))</f>
        <v>0</v>
      </c>
      <c r="AK83" s="30">
        <f>IF(N26=3,M26,(IF(N27=3,M27,(IF(N28=3,M28,(IF(N29=3,M29,)))))))</f>
        <v>0</v>
      </c>
      <c r="AL83" s="27">
        <v>65</v>
      </c>
      <c r="AM83" s="27">
        <f t="shared" si="16"/>
        <v>275</v>
      </c>
      <c r="AN83" s="29">
        <v>0</v>
      </c>
    </row>
    <row r="84" spans="1:40" ht="10" customHeight="1" x14ac:dyDescent="0.15">
      <c r="A84" s="1">
        <v>74</v>
      </c>
      <c r="B84" s="1" t="s">
        <v>165</v>
      </c>
      <c r="C84" s="33" t="s">
        <v>166</v>
      </c>
      <c r="D84" s="15">
        <v>7425</v>
      </c>
      <c r="E84" s="5" t="str">
        <f>$C$6</f>
        <v>Red</v>
      </c>
      <c r="F84" s="6">
        <f>IF(I77=1,F77,(IF(I78=1,F78,(IF(I79=1,F79,(IF(I80=1,F80,1.1)))))))</f>
        <v>1.1000000000000001</v>
      </c>
      <c r="G84" s="7" t="str">
        <f>IF(I77=1,G77,(IF(I78=1,G78,(IF(I79=1,G79,(IF(I80=1,G80,"")))))))</f>
        <v/>
      </c>
      <c r="H84" s="7" t="str">
        <f>IF(I77=1,H77,(IF(I78=1,H78,(IF(I79=1,H79,(IF(I80=1,H80,"")))))))</f>
        <v/>
      </c>
      <c r="I84" s="8"/>
      <c r="J84" s="32"/>
      <c r="K84" s="6">
        <f>IF(I77=2,F77,(IF(I78=2,F78,(IF(I79=2,F79,(IF(I80=2,F80,2.1)))))))</f>
        <v>2.1</v>
      </c>
      <c r="L84" s="7" t="str">
        <f>IF(I77=2,G77,(IF(I78=2,G78,(IF(I79=2,G79,(IF(I80=2,G80,"")))))))</f>
        <v/>
      </c>
      <c r="M84" s="7" t="str">
        <f>IF(I77=2,H77,(IF(I78=2,H78,(IF(I79=2,H79,(IF(I80=2,H80,"")))))))</f>
        <v/>
      </c>
      <c r="N84" s="8"/>
      <c r="O84" s="32"/>
      <c r="P84" s="6">
        <f>IF(S77=1,P77,(IF(S78=1,P78,(IF(S79=1,P79,(IF(S80=1,P80,1.3)))))))</f>
        <v>1.3</v>
      </c>
      <c r="Q84" s="7" t="str">
        <f>IF(S77=1,Q77,(IF(S78=1,Q78,(IF(S79=1,Q79,(IF(S80=1,Q80,"")))))))</f>
        <v/>
      </c>
      <c r="R84" s="7" t="str">
        <f>IF(S77=1,R77,(IF(S78=1,R78,(IF(S79=1,R79,(IF(S80=1,R80,"")))))))</f>
        <v/>
      </c>
      <c r="S84" s="8"/>
      <c r="T84" s="32"/>
      <c r="U84" s="6">
        <f>IF(S77=2,P77,(IF(S78=2,P78,(IF(S79=2,P79,(IF(S80=2,P80,2.3)))))))</f>
        <v>2.2999999999999998</v>
      </c>
      <c r="V84" s="7" t="str">
        <f>IF(S77=2,Q77,(IF(S78=2,Q78,(IF(S79=2,Q79,(IF(S80=2,Q80,"")))))))</f>
        <v/>
      </c>
      <c r="W84" s="7" t="str">
        <f>IF(S77=2,R77,(IF(S78=2,R78,(IF(S79=2,R79,(IF(S80=2,R80,"")))))))</f>
        <v/>
      </c>
      <c r="X84" s="8"/>
      <c r="AH84" s="26" t="str">
        <f t="shared" si="15"/>
        <v>2021evt52</v>
      </c>
      <c r="AI84" s="30">
        <f>IF(I26=3,F26,(IF(I27=3,F27,(IF(I28=3,F28,(IF(I29=3,F29,)))))))</f>
        <v>0</v>
      </c>
      <c r="AJ84" s="30">
        <f>IF(I26=3,G26,(IF(I27=3,G27,(IF(I28=3,G28,(IF(I29=3,G29,)))))))</f>
        <v>0</v>
      </c>
      <c r="AK84" s="30">
        <f>IF(I26=3,H26,(IF(I27=3,H27,(IF(I28=3,H28,(IF(I29=3,H29,)))))))</f>
        <v>0</v>
      </c>
      <c r="AL84" s="27">
        <v>65</v>
      </c>
      <c r="AM84" s="27">
        <f t="shared" si="16"/>
        <v>275</v>
      </c>
      <c r="AN84" s="29">
        <v>0</v>
      </c>
    </row>
    <row r="85" spans="1:40" ht="10" customHeight="1" x14ac:dyDescent="0.15">
      <c r="A85" s="1">
        <v>75</v>
      </c>
      <c r="B85" s="1" t="s">
        <v>167</v>
      </c>
      <c r="C85" s="33" t="s">
        <v>146</v>
      </c>
      <c r="D85" s="15">
        <v>10613</v>
      </c>
      <c r="E85" s="5" t="str">
        <f>$C$7</f>
        <v>Blue</v>
      </c>
      <c r="F85" s="12">
        <f>IF(N78=2,K78,(IF(N79=2,K79,(IF(N80=2,K80,(IF(N77=2,K77,2.2)))))))</f>
        <v>2.2000000000000002</v>
      </c>
      <c r="G85" s="13" t="str">
        <f>IF(N78=2,L78,(IF(N79=2,L79,(IF(N80=2,L80,(IF(N77=2,L77,"")))))))</f>
        <v/>
      </c>
      <c r="H85" s="13" t="str">
        <f>IF(N78=2,M78,(IF(N79=2,M79,(IF(N80=2,M80,(IF(N77=2,M77,"")))))))</f>
        <v/>
      </c>
      <c r="I85" s="14"/>
      <c r="J85" s="32"/>
      <c r="K85" s="12">
        <f>IF(N78=1,K78,(IF(N79=1,K79,(IF(N80=1,K80,(IF(N77=1,K77,1.2)))))))</f>
        <v>1.2</v>
      </c>
      <c r="L85" s="13" t="str">
        <f>IF(N78=1,L78,(IF(N79=1,L79,(IF(N80=1,L80,(IF(N77=1,L77,"")))))))</f>
        <v/>
      </c>
      <c r="M85" s="13" t="str">
        <f>IF(N78=1,M78,(IF(N79=1,M79,(IF(N80=1,M80,(IF(N77=1,M77,"")))))))</f>
        <v/>
      </c>
      <c r="N85" s="14"/>
      <c r="O85" s="32"/>
      <c r="P85" s="12">
        <f>IF(X78=2,U78,(IF(X79=2,U79,(IF(X80=2,U80,(IF(X77=2,U77,2.4)))))))</f>
        <v>2.4</v>
      </c>
      <c r="Q85" s="13" t="str">
        <f>IF(X78=2,V78,(IF(X79=2,V79,(IF(X80=2,V80,(IF(X77=2,V77,"")))))))</f>
        <v/>
      </c>
      <c r="R85" s="13" t="str">
        <f>IF(X78=2,W78,(IF(X79=2,W79,(IF(X80=2,W80,(IF(X77=2,W77,"")))))))</f>
        <v/>
      </c>
      <c r="S85" s="14"/>
      <c r="T85" s="32"/>
      <c r="U85" s="12">
        <f>IF(X78=1,U78,(IF(X79=1,U79,(IF(X80=1,U80,(IF(X77=1,U77,1.4)))))))</f>
        <v>1.4</v>
      </c>
      <c r="V85" s="13" t="str">
        <f>IF(X78=1,V78,(IF(X79=1,V79,(IF(X80=1,V80,(IF(X77=1,V77,"")))))))</f>
        <v/>
      </c>
      <c r="W85" s="13" t="str">
        <f>IF(X78=1,W78,(IF(X79=1,W79,(IF(X80=1,W80,(IF(X77=1,W77,"")))))))</f>
        <v/>
      </c>
      <c r="X85" s="14"/>
      <c r="AH85" s="26" t="str">
        <f t="shared" si="15"/>
        <v>2021evt52</v>
      </c>
      <c r="AI85" s="30">
        <f>IF(X21=3,U21,(IF(X22=3,U22,(IF(X23=3,U23,(IF(X24=3,U24,)))))))</f>
        <v>0</v>
      </c>
      <c r="AJ85" s="30">
        <f>IF(X21=3,V21,(IF(X22=3,V22,(IF(X23=3,V23,(IF(X24=3,V24,)))))))</f>
        <v>0</v>
      </c>
      <c r="AK85" s="30">
        <f>IF(X21=3,W21,(IF(X22=3,W22,(IF(X23=3,W23,(IF(X24=3,W24,)))))))</f>
        <v>0</v>
      </c>
      <c r="AL85" s="27">
        <v>65</v>
      </c>
      <c r="AM85" s="27">
        <f t="shared" si="16"/>
        <v>275</v>
      </c>
      <c r="AN85" s="29">
        <v>0</v>
      </c>
    </row>
    <row r="86" spans="1:40" ht="10" customHeight="1" x14ac:dyDescent="0.15">
      <c r="A86" s="1">
        <v>76</v>
      </c>
      <c r="B86" s="1" t="s">
        <v>168</v>
      </c>
      <c r="C86" s="33" t="s">
        <v>162</v>
      </c>
      <c r="D86" s="15">
        <v>13143</v>
      </c>
      <c r="E86" s="5" t="s">
        <v>50</v>
      </c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AH86" s="26" t="str">
        <f t="shared" si="15"/>
        <v>2021evt52</v>
      </c>
      <c r="AI86" s="30">
        <f>IF(S21=3,P21,(IF(S22=3,P22,(IF(S23=3,P23,(IF(S24=3,P24,)))))))</f>
        <v>0</v>
      </c>
      <c r="AJ86" s="30">
        <f>IF(S21=3,Q21,(IF(S22=3,Q22,(IF(S23=3,Q23,(IF(S24=3,Q24,)))))))</f>
        <v>0</v>
      </c>
      <c r="AK86" s="30">
        <f>IF(S21=3,R21,(IF(S22=3,R22,(IF(S23=3,R23,(IF(S24=3,R24,)))))))</f>
        <v>0</v>
      </c>
      <c r="AL86" s="27">
        <v>65</v>
      </c>
      <c r="AM86" s="27">
        <f t="shared" si="16"/>
        <v>275</v>
      </c>
      <c r="AN86" s="29">
        <v>0</v>
      </c>
    </row>
    <row r="87" spans="1:40" ht="10" customHeight="1" x14ac:dyDescent="0.15">
      <c r="A87" s="1">
        <v>77</v>
      </c>
      <c r="B87" s="1" t="s">
        <v>169</v>
      </c>
      <c r="C87" s="33" t="s">
        <v>83</v>
      </c>
      <c r="D87" s="33">
        <v>13</v>
      </c>
      <c r="F87" s="4" t="s">
        <v>58</v>
      </c>
      <c r="G87" s="1">
        <f>IF($E$2=1000,650,IF($E$2=3000,1950,IF($E$2=5000,3250,"")))</f>
        <v>3250</v>
      </c>
      <c r="H87" s="1"/>
      <c r="I87" s="1" t="s">
        <v>8</v>
      </c>
      <c r="J87" s="1"/>
      <c r="K87" s="16">
        <f>IF($C$2=1500,100,IF($C$2=2000,150,IF($C$2=2500,250,IF($C$2=5000,550,IF($C$2=7500,700,IF($C$2=10000,1000,IF($C$2=30000,2000,IF($C$2=50000,2500,""))))))))</f>
        <v>2500</v>
      </c>
      <c r="L87" s="32"/>
      <c r="M87" s="32"/>
      <c r="N87" s="32"/>
      <c r="O87" s="32"/>
      <c r="P87" s="32"/>
      <c r="Q87" s="15"/>
      <c r="R87" s="15"/>
      <c r="S87" s="32"/>
      <c r="T87" s="32"/>
      <c r="U87" s="32"/>
      <c r="V87" s="32"/>
      <c r="W87" s="32"/>
      <c r="AH87" s="26" t="str">
        <f t="shared" si="15"/>
        <v>2021evt52</v>
      </c>
      <c r="AI87" s="30">
        <f>IF(N21=3,K21,(IF(N22=3,K22,(IF(N23=3,K23,(IF(N24=3,K24,)))))))</f>
        <v>0</v>
      </c>
      <c r="AJ87" s="30">
        <f>IF(N21=3,L21,(IF(N22=3,L22,(IF(N23=3,L23,(IF(N24=3,L24,)))))))</f>
        <v>0</v>
      </c>
      <c r="AK87" s="30">
        <f>IF(N21=3,M21,(IF(N22=3,M22,(IF(N23=3,M23,(IF(N24=3,M24,)))))))</f>
        <v>0</v>
      </c>
      <c r="AL87" s="27">
        <v>65</v>
      </c>
      <c r="AM87" s="27">
        <f t="shared" si="16"/>
        <v>275</v>
      </c>
      <c r="AN87" s="29">
        <v>0</v>
      </c>
    </row>
    <row r="88" spans="1:40" ht="10" customHeight="1" x14ac:dyDescent="0.15">
      <c r="A88" s="1">
        <v>78</v>
      </c>
      <c r="B88" s="1" t="s">
        <v>170</v>
      </c>
      <c r="C88" s="33" t="s">
        <v>159</v>
      </c>
      <c r="D88" s="15">
        <v>13211</v>
      </c>
      <c r="F88" s="32" t="s">
        <v>51</v>
      </c>
      <c r="G88" s="32"/>
      <c r="H88" s="32"/>
      <c r="I88" s="32"/>
      <c r="J88" s="32"/>
      <c r="K88" s="32" t="s">
        <v>52</v>
      </c>
      <c r="L88" s="32"/>
      <c r="M88" s="32"/>
      <c r="N88" s="32"/>
      <c r="O88" s="32"/>
      <c r="P88" s="1"/>
      <c r="Q88" s="21"/>
      <c r="R88" s="21"/>
      <c r="S88" s="1"/>
      <c r="T88" s="32"/>
      <c r="U88" s="32" t="s">
        <v>53</v>
      </c>
      <c r="V88" s="32"/>
      <c r="W88" s="32"/>
      <c r="AH88" s="26" t="str">
        <f t="shared" si="15"/>
        <v>2021evt52</v>
      </c>
      <c r="AI88" s="30">
        <f>IF(I21=3,F21,(IF(I22=3,F22,(IF(I23=3,F23,(IF(I24=3,F24,)))))))</f>
        <v>0</v>
      </c>
      <c r="AJ88" s="30">
        <f>IF(I21=3,G21,(IF(I22=3,G22,(IF(I23=3,G23,(IF(I24=3,G24,)))))))</f>
        <v>0</v>
      </c>
      <c r="AK88" s="30">
        <f>IF(I21=3,H21,(IF(I22=3,H22,(IF(I23=3,H23,(IF(I24=3,H24,)))))))</f>
        <v>0</v>
      </c>
      <c r="AL88" s="27">
        <v>65</v>
      </c>
      <c r="AM88" s="27">
        <f t="shared" si="16"/>
        <v>275</v>
      </c>
      <c r="AN88" s="29">
        <v>0</v>
      </c>
    </row>
    <row r="89" spans="1:40" ht="10" customHeight="1" x14ac:dyDescent="0.15">
      <c r="A89" s="1">
        <v>79</v>
      </c>
      <c r="B89" s="1" t="s">
        <v>171</v>
      </c>
      <c r="C89" s="33" t="s">
        <v>101</v>
      </c>
      <c r="D89" s="33">
        <v>1103</v>
      </c>
      <c r="E89" s="5" t="str">
        <f>$C$6</f>
        <v>Red</v>
      </c>
      <c r="F89" s="6">
        <f>IF(I84=1,F84,(IF(I85=1,F85,1.1)))</f>
        <v>1.1000000000000001</v>
      </c>
      <c r="G89" s="7" t="str">
        <f>IF(I84=1,G84,(IF(I85=1,G85,"")))</f>
        <v/>
      </c>
      <c r="H89" s="7" t="str">
        <f>IF(I84=1,H84,(IF(I85=1,H85,"")))</f>
        <v/>
      </c>
      <c r="I89" s="8"/>
      <c r="J89" s="32"/>
      <c r="K89" s="6">
        <f>IF(S84=1,P84,(IF(S85=1,P85,1.3)))</f>
        <v>1.3</v>
      </c>
      <c r="L89" s="7" t="str">
        <f>IF(S84=1,Q84,(IF(S85=1,Q85,"")))</f>
        <v/>
      </c>
      <c r="M89" s="7" t="str">
        <f>IF(S84=1,R84,(IF(S85=1,R85,"")))</f>
        <v/>
      </c>
      <c r="N89" s="8"/>
      <c r="O89" s="32"/>
      <c r="P89" s="22" t="str">
        <f>IF(X89=1,L92,IF(X89=2,L93,""))</f>
        <v/>
      </c>
      <c r="Q89" s="15" t="str">
        <f>IF(X89=1,K92,IF(X89=2,K93,""))</f>
        <v/>
      </c>
      <c r="R89" s="15"/>
      <c r="S89" s="1" t="s">
        <v>8</v>
      </c>
      <c r="T89" s="1" t="str">
        <f>IF(X89=1,O92,IF(X89=2,O93,IF(X89=3,O94,IF(X89=4,O95,O92))))</f>
        <v>1st</v>
      </c>
      <c r="U89" s="6">
        <f>IF(I89=1,F89,(IF(I90=1,F90,1.1)))</f>
        <v>1.1000000000000001</v>
      </c>
      <c r="V89" s="7" t="str">
        <f>IF(I89=1,G89,(IF(I90=1,G90,"")))</f>
        <v/>
      </c>
      <c r="W89" s="7" t="str">
        <f>IF(I89=1,H89,(IF(I90=1,H90,"")))</f>
        <v/>
      </c>
      <c r="X89" s="8"/>
      <c r="AH89" s="26" t="str">
        <f t="shared" si="15"/>
        <v>2021evt52</v>
      </c>
      <c r="AI89" s="28">
        <f>IF(X36=4,U36,(IF(X37=4,U37,(IF(X38=4,U38,(IF(X39=4,U39,)))))))</f>
        <v>0</v>
      </c>
      <c r="AJ89" s="28">
        <f>IF(X36=4,V36,(IF(X37=4,V37,(IF(X38=4,V38,(IF(X39=4,V39,)))))))</f>
        <v>0</v>
      </c>
      <c r="AK89" s="28">
        <f>IF(X36=4,W36,(IF(X37=4,W37,(IF(X38=4,W38,(IF(X39=4,W39,)))))))</f>
        <v>0</v>
      </c>
      <c r="AL89" s="27">
        <v>81</v>
      </c>
      <c r="AM89" s="27">
        <f>$Q$19</f>
        <v>225</v>
      </c>
      <c r="AN89" s="29">
        <v>0</v>
      </c>
    </row>
    <row r="90" spans="1:40" ht="10" customHeight="1" x14ac:dyDescent="0.15">
      <c r="A90" s="1">
        <v>80</v>
      </c>
      <c r="B90" s="1" t="s">
        <v>172</v>
      </c>
      <c r="C90" s="33" t="s">
        <v>162</v>
      </c>
      <c r="D90" s="15">
        <v>12241</v>
      </c>
      <c r="E90" s="5" t="str">
        <f>$C$7</f>
        <v>Blue</v>
      </c>
      <c r="F90" s="12">
        <f>IF(N85=1,K85,(IF(N84=1,K84,1.2)))</f>
        <v>1.2</v>
      </c>
      <c r="G90" s="13" t="str">
        <f>IF(N85=1,L85,(IF(N84=1,L84,"")))</f>
        <v/>
      </c>
      <c r="H90" s="13" t="str">
        <f>IF(N85=1,M85,(IF(N84=1,M84,"")))</f>
        <v/>
      </c>
      <c r="I90" s="14"/>
      <c r="J90" s="32"/>
      <c r="K90" s="12">
        <f>IF(X85=1,U85,(IF(X84=1,U84,1.4)))</f>
        <v>1.4</v>
      </c>
      <c r="L90" s="13" t="str">
        <f>IF(X85=1,V85,(IF(X84=1,V84,"")))</f>
        <v/>
      </c>
      <c r="M90" s="13" t="str">
        <f>IF(X85=1,W85,(IF(X84=1,W84,"")))</f>
        <v/>
      </c>
      <c r="N90" s="14"/>
      <c r="O90" s="32"/>
      <c r="P90" s="22" t="str">
        <f>IF(X90=1,L92,IF(X90=2,L93,""))</f>
        <v/>
      </c>
      <c r="Q90" s="15" t="str">
        <f>IF(X90=1,K92,IF(X90=2,K93,""))</f>
        <v/>
      </c>
      <c r="R90" s="15"/>
      <c r="S90" s="1" t="s">
        <v>8</v>
      </c>
      <c r="T90" s="1" t="str">
        <f>IF(X90=1,O92,IF(X90=2,O93,IF(X90=3,O95,IF(X90=4,O96,O93))))</f>
        <v>2nd</v>
      </c>
      <c r="U90" s="12">
        <f>IF(N90=1,K90,(IF(N89=1,K89,1.2)))</f>
        <v>1.2</v>
      </c>
      <c r="V90" s="13" t="str">
        <f>IF(N90=1,L90,(IF(N89=1,L89,"")))</f>
        <v/>
      </c>
      <c r="W90" s="13" t="str">
        <f>IF(N90=1,M90,(IF(N89=1,M89,"")))</f>
        <v/>
      </c>
      <c r="X90" s="14"/>
      <c r="AH90" s="26" t="str">
        <f t="shared" si="15"/>
        <v>2021evt52</v>
      </c>
      <c r="AI90" s="28">
        <f>IF(S36=4,P36,(IF(S37=4,P37,(IF(S38=4,P38,(IF(S39=4,P39,)))))))</f>
        <v>0</v>
      </c>
      <c r="AJ90" s="28">
        <f>IF(S36=4,Q36,(IF(S37=4,Q37,(IF(S38=4,Q38,(IF(S39=4,Q39,)))))))</f>
        <v>0</v>
      </c>
      <c r="AK90" s="28">
        <f>IF(S36=4,R36,(IF(S37=4,R37,(IF(S38=4,R38,(IF(S39=4,R39,)))))))</f>
        <v>0</v>
      </c>
      <c r="AL90" s="27">
        <v>81</v>
      </c>
      <c r="AM90" s="27">
        <f t="shared" ref="AM90:AM104" si="17">$Q$19</f>
        <v>225</v>
      </c>
      <c r="AN90" s="29">
        <v>0</v>
      </c>
    </row>
    <row r="91" spans="1:40" ht="10" customHeight="1" x14ac:dyDescent="0.15">
      <c r="A91" s="1">
        <v>81</v>
      </c>
      <c r="B91" s="1" t="s">
        <v>173</v>
      </c>
      <c r="C91" s="33" t="s">
        <v>83</v>
      </c>
      <c r="D91" s="33">
        <v>299</v>
      </c>
      <c r="F91" s="32"/>
      <c r="G91" s="32"/>
      <c r="H91" s="32"/>
      <c r="I91" s="32"/>
      <c r="J91" s="32"/>
      <c r="K91" s="32"/>
      <c r="L91" s="32" t="s">
        <v>53</v>
      </c>
      <c r="M91" s="32"/>
      <c r="N91" s="32"/>
      <c r="O91" s="32"/>
      <c r="P91" s="1"/>
      <c r="Q91" s="15"/>
      <c r="R91" s="15"/>
      <c r="S91" s="1"/>
      <c r="T91" s="32"/>
      <c r="U91" s="32"/>
      <c r="V91" s="32"/>
      <c r="W91" s="32"/>
      <c r="AH91" s="26" t="str">
        <f t="shared" si="15"/>
        <v>2021evt52</v>
      </c>
      <c r="AI91" s="28">
        <f>IF(N36=4,K36,(IF(N37=4,K37,(IF(N38=4,K38,(IF(N39=4,K39,)))))))</f>
        <v>0</v>
      </c>
      <c r="AJ91" s="28">
        <f>IF(N36=4,L36,(IF(N37=4,L37,(IF(N38=4,L38,(IF(N39=4,L39,)))))))</f>
        <v>0</v>
      </c>
      <c r="AK91" s="28">
        <f>IF(N36=4,M36,(IF(N37=4,M37,(IF(N38=4,M38,(IF(N39=4,M39,)))))))</f>
        <v>0</v>
      </c>
      <c r="AL91" s="27">
        <v>81</v>
      </c>
      <c r="AM91" s="27">
        <f t="shared" si="17"/>
        <v>225</v>
      </c>
      <c r="AN91" s="29">
        <v>0</v>
      </c>
    </row>
    <row r="92" spans="1:40" ht="10" customHeight="1" x14ac:dyDescent="0.15">
      <c r="A92" s="1">
        <v>82</v>
      </c>
      <c r="B92" s="1" t="s">
        <v>174</v>
      </c>
      <c r="C92" s="33" t="s">
        <v>81</v>
      </c>
      <c r="D92" s="15">
        <v>9269</v>
      </c>
      <c r="F92" s="32"/>
      <c r="G92" s="32"/>
      <c r="H92" s="32"/>
      <c r="I92" s="32"/>
      <c r="J92" s="32"/>
      <c r="K92" s="1">
        <f>IF($E$2=1000,1000,IF($E$2=3000,3000,IF($E$2=5000,5000,"")))</f>
        <v>5000</v>
      </c>
      <c r="L92" s="25">
        <f>IF($C$2=1500,750,IF($C$2=2000,900,IF($C$2=2500,1000,IF($C$2=5000,2000,IF($C$2=7500,2000,IF($C$2=10000,2500,IF($C$2=30000,8000,IF($C$2=50000,10000,""))))))))</f>
        <v>10000</v>
      </c>
      <c r="M92" s="25"/>
      <c r="N92" s="1" t="s">
        <v>8</v>
      </c>
      <c r="O92" s="32" t="s">
        <v>54</v>
      </c>
      <c r="P92" s="1"/>
      <c r="Q92" s="15"/>
      <c r="R92" s="15"/>
      <c r="S92" s="1"/>
      <c r="T92" s="32"/>
      <c r="U92" s="32"/>
      <c r="V92" s="32"/>
      <c r="W92" s="32"/>
      <c r="AH92" s="26" t="str">
        <f t="shared" si="15"/>
        <v>2021evt52</v>
      </c>
      <c r="AI92" s="28">
        <f>IF(I36=4,F36,(IF(I37=4,F37,(IF(I38=4,F38,(IF(I39=4,F39,)))))))</f>
        <v>0</v>
      </c>
      <c r="AJ92" s="28">
        <f>IF(I36=4,G36,(IF(I37=4,G37,(IF(I38=4,G38,(IF(I39=4,G39,)))))))</f>
        <v>0</v>
      </c>
      <c r="AK92" s="28">
        <f>IF(I36=4,H36,(IF(I37=4,H37,(IF(I38=4,H38,(IF(I39=4,H39,)))))))</f>
        <v>0</v>
      </c>
      <c r="AL92" s="27">
        <v>81</v>
      </c>
      <c r="AM92" s="27">
        <f t="shared" si="17"/>
        <v>225</v>
      </c>
      <c r="AN92" s="29">
        <v>0</v>
      </c>
    </row>
    <row r="93" spans="1:40" ht="10" customHeight="1" x14ac:dyDescent="0.15">
      <c r="A93" s="1">
        <v>83</v>
      </c>
      <c r="B93" s="1" t="s">
        <v>175</v>
      </c>
      <c r="C93" s="33" t="s">
        <v>97</v>
      </c>
      <c r="D93" s="15">
        <v>9182</v>
      </c>
      <c r="F93" s="32"/>
      <c r="G93" s="32"/>
      <c r="H93" s="32"/>
      <c r="I93" s="32"/>
      <c r="J93" s="32"/>
      <c r="K93" s="1">
        <f>IF($E$2=1000,800,IF($E$2=3000,2400,IF($E$2=5000,4000,"")))</f>
        <v>4000</v>
      </c>
      <c r="L93" s="25">
        <f>IF($C$2=1500,350,IF($C$2=2000,400,IF($C$2=2500,400,IF($C$2=5000,900,IF($C$2=7500,1000,IF($C$2=10000,1500,IF($C$2=30000,4000,IF($C$2=50000,5000,""))))))))</f>
        <v>5000</v>
      </c>
      <c r="M93" s="25"/>
      <c r="N93" s="1" t="s">
        <v>8</v>
      </c>
      <c r="O93" s="32" t="s">
        <v>55</v>
      </c>
      <c r="P93" s="1"/>
      <c r="Q93" s="15"/>
      <c r="R93" s="15"/>
      <c r="S93" s="1"/>
      <c r="T93" s="32"/>
      <c r="U93" s="32"/>
      <c r="V93" s="32"/>
      <c r="W93" s="32"/>
      <c r="AH93" s="26" t="str">
        <f t="shared" si="15"/>
        <v>2021evt52</v>
      </c>
      <c r="AI93" s="28">
        <f>IF(X31=4,U31,(IF(X32=4,U32,(IF(X33=4,U33,(IF(X34=4,U34,)))))))</f>
        <v>0</v>
      </c>
      <c r="AJ93" s="28">
        <f>IF(X31=4,V31,(IF(X32=4,V32,(IF(X33=4,V33,(IF(X34=4,V34,)))))))</f>
        <v>0</v>
      </c>
      <c r="AK93" s="28">
        <f>IF(X31=4,W31,(IF(X32=4,W32,(IF(X33=4,W33,(IF(X34=4,W34,)))))))</f>
        <v>0</v>
      </c>
      <c r="AL93" s="27">
        <v>81</v>
      </c>
      <c r="AM93" s="27">
        <f t="shared" si="17"/>
        <v>225</v>
      </c>
      <c r="AN93" s="29">
        <v>0</v>
      </c>
    </row>
    <row r="94" spans="1:40" ht="10" customHeight="1" x14ac:dyDescent="0.15">
      <c r="A94" s="1">
        <v>84</v>
      </c>
      <c r="B94" s="1" t="s">
        <v>176</v>
      </c>
      <c r="C94" s="33" t="s">
        <v>177</v>
      </c>
      <c r="D94" s="33">
        <v>5562</v>
      </c>
      <c r="F94" s="32"/>
      <c r="G94" s="32"/>
      <c r="H94" s="32"/>
      <c r="I94" s="32"/>
      <c r="J94" s="32"/>
      <c r="K94" s="1"/>
      <c r="L94" s="1"/>
      <c r="M94" s="1"/>
      <c r="N94" s="1"/>
      <c r="O94" s="32"/>
      <c r="P94" s="1"/>
      <c r="Q94" s="15"/>
      <c r="R94" s="15"/>
      <c r="S94" s="1"/>
      <c r="T94" s="32"/>
      <c r="U94" s="32"/>
      <c r="V94" s="32"/>
      <c r="W94" s="32"/>
      <c r="AH94" s="26" t="str">
        <f t="shared" si="15"/>
        <v>2021evt52</v>
      </c>
      <c r="AI94" s="28">
        <f>IF(S31=4,P31,(IF(S32=4,P32,(IF(S33=4,P33,(IF(S34=4,P34,)))))))</f>
        <v>0</v>
      </c>
      <c r="AJ94" s="28">
        <f>IF(S31=4,Q31,(IF(S32=4,Q32,(IF(S33=4,Q33,(IF(S34=4,Q34,)))))))</f>
        <v>0</v>
      </c>
      <c r="AK94" s="28">
        <f>IF(S31=4,R31,(IF(S32=4,R32,(IF(S33=4,R33,(IF(S34=4,R34,)))))))</f>
        <v>0</v>
      </c>
      <c r="AL94" s="27">
        <v>81</v>
      </c>
      <c r="AM94" s="27">
        <f t="shared" si="17"/>
        <v>225</v>
      </c>
      <c r="AN94" s="29">
        <v>0</v>
      </c>
    </row>
    <row r="95" spans="1:40" ht="10" customHeight="1" x14ac:dyDescent="0.15">
      <c r="A95" s="1">
        <v>85</v>
      </c>
      <c r="B95" s="1" t="s">
        <v>178</v>
      </c>
      <c r="C95" s="33" t="s">
        <v>101</v>
      </c>
      <c r="D95" s="15">
        <v>10665</v>
      </c>
      <c r="AH95" s="26" t="str">
        <f t="shared" si="15"/>
        <v>2021evt52</v>
      </c>
      <c r="AI95" s="28">
        <f>IF(N31=4,K31,(IF(N32=4,K32,(IF(N33=4,K33,(IF(N34=4,K34,)))))))</f>
        <v>0</v>
      </c>
      <c r="AJ95" s="28">
        <f>IF(N31=4,L31,(IF(N32=4,L32,(IF(N33=4,L33,(IF(N34=4,L34,)))))))</f>
        <v>0</v>
      </c>
      <c r="AK95" s="28">
        <f>IF(N31=4,M31,(IF(N32=4,M32,(IF(N33=4,M33,(IF(N34=4,M34,)))))))</f>
        <v>0</v>
      </c>
      <c r="AL95" s="27">
        <v>81</v>
      </c>
      <c r="AM95" s="27">
        <f t="shared" si="17"/>
        <v>225</v>
      </c>
      <c r="AN95" s="29">
        <v>0</v>
      </c>
    </row>
    <row r="96" spans="1:40" ht="10" customHeight="1" x14ac:dyDescent="0.15">
      <c r="A96" s="1">
        <v>86</v>
      </c>
      <c r="B96" s="1" t="s">
        <v>179</v>
      </c>
      <c r="C96" s="33" t="s">
        <v>159</v>
      </c>
      <c r="D96" s="15">
        <v>10497</v>
      </c>
      <c r="AH96" s="26" t="str">
        <f t="shared" si="15"/>
        <v>2021evt52</v>
      </c>
      <c r="AI96" s="28">
        <f>IF(I31=4,F31,(IF(I32=4,F32,(IF(I33=4,F33,(IF(I34=4,F34,)))))))</f>
        <v>0</v>
      </c>
      <c r="AJ96" s="28">
        <f>IF(I31=4,G31,(IF(I32=4,G32,(IF(I33=4,G33,(IF(I34=4,G34,)))))))</f>
        <v>0</v>
      </c>
      <c r="AK96" s="28">
        <f>IF(I31=4,H31,(IF(I32=4,H32,(IF(I33=4,H33,(IF(I34=4,H34,)))))))</f>
        <v>0</v>
      </c>
      <c r="AL96" s="27">
        <v>81</v>
      </c>
      <c r="AM96" s="27">
        <f t="shared" si="17"/>
        <v>225</v>
      </c>
      <c r="AN96" s="29">
        <v>0</v>
      </c>
    </row>
    <row r="97" spans="1:40" ht="10" customHeight="1" x14ac:dyDescent="0.15">
      <c r="A97" s="1">
        <v>87</v>
      </c>
      <c r="B97" s="1" t="s">
        <v>180</v>
      </c>
      <c r="C97" s="33" t="s">
        <v>81</v>
      </c>
      <c r="D97" s="15">
        <v>11468</v>
      </c>
      <c r="AH97" s="26" t="str">
        <f t="shared" si="15"/>
        <v>2021evt52</v>
      </c>
      <c r="AI97" s="28">
        <f>IF(X26=4,U26,(IF(X27=4,U27,(IF(X28=4,U28,(IF(X29=4,U29,)))))))</f>
        <v>0</v>
      </c>
      <c r="AJ97" s="28">
        <f>IF(X26=4,V26,(IF(X27=4,V27,(IF(X28=4,V28,(IF(X29=4,V29,)))))))</f>
        <v>0</v>
      </c>
      <c r="AK97" s="28">
        <f>IF(X26=4,W26,(IF(X27=4,W27,(IF(X28=4,W28,(IF(X29=4,W29,)))))))</f>
        <v>0</v>
      </c>
      <c r="AL97" s="27">
        <v>81</v>
      </c>
      <c r="AM97" s="27">
        <f t="shared" si="17"/>
        <v>225</v>
      </c>
      <c r="AN97" s="29">
        <v>0</v>
      </c>
    </row>
    <row r="98" spans="1:40" ht="10" customHeight="1" x14ac:dyDescent="0.15">
      <c r="A98" s="1">
        <v>88</v>
      </c>
      <c r="B98" s="1" t="s">
        <v>181</v>
      </c>
      <c r="C98" s="33" t="s">
        <v>83</v>
      </c>
      <c r="D98" s="15">
        <v>11612</v>
      </c>
      <c r="AH98" s="26" t="str">
        <f t="shared" si="15"/>
        <v>2021evt52</v>
      </c>
      <c r="AI98" s="28">
        <f>IF(S26=4,P26,(IF(S27=4,P27,(IF(S28=4,P28,(IF(S29=4,P29,)))))))</f>
        <v>0</v>
      </c>
      <c r="AJ98" s="28">
        <f>IF(S26=4,Q26,(IF(S27=4,Q27,(IF(S28=4,Q28,(IF(S29=4,Q29,)))))))</f>
        <v>0</v>
      </c>
      <c r="AK98" s="28">
        <f>IF(S26=4,R26,(IF(S27=4,R27,(IF(S28=4,R28,(IF(S29=4,R29,)))))))</f>
        <v>0</v>
      </c>
      <c r="AL98" s="27">
        <v>81</v>
      </c>
      <c r="AM98" s="27">
        <f t="shared" si="17"/>
        <v>225</v>
      </c>
      <c r="AN98" s="29">
        <v>0</v>
      </c>
    </row>
    <row r="99" spans="1:40" ht="10" customHeight="1" x14ac:dyDescent="0.15">
      <c r="A99" s="1">
        <v>89</v>
      </c>
      <c r="B99" s="1" t="s">
        <v>182</v>
      </c>
      <c r="C99" s="33" t="s">
        <v>81</v>
      </c>
      <c r="D99" s="15">
        <v>10413</v>
      </c>
      <c r="AH99" s="26" t="str">
        <f t="shared" si="15"/>
        <v>2021evt52</v>
      </c>
      <c r="AI99" s="28">
        <f>IF(N26=4,K26,(IF(N27=4,K27,(IF(N28=4,K28,(IF(N29=4,K29,)))))))</f>
        <v>0</v>
      </c>
      <c r="AJ99" s="28">
        <f>IF(N26=4,L26,(IF(N27=4,L27,(IF(N28=4,L28,(IF(N29=4,L29,)))))))</f>
        <v>0</v>
      </c>
      <c r="AK99" s="28">
        <f>IF(N26=4,M26,(IF(N27=4,M27,(IF(N28=4,M28,(IF(N29=4,M29,)))))))</f>
        <v>0</v>
      </c>
      <c r="AL99" s="27">
        <v>81</v>
      </c>
      <c r="AM99" s="27">
        <f t="shared" si="17"/>
        <v>225</v>
      </c>
      <c r="AN99" s="29">
        <v>0</v>
      </c>
    </row>
    <row r="100" spans="1:40" ht="10" customHeight="1" x14ac:dyDescent="0.15">
      <c r="A100" s="1">
        <v>90</v>
      </c>
      <c r="B100" s="1" t="s">
        <v>183</v>
      </c>
      <c r="C100" s="33" t="s">
        <v>101</v>
      </c>
      <c r="D100" s="15">
        <v>12340</v>
      </c>
      <c r="AH100" s="26" t="str">
        <f t="shared" si="15"/>
        <v>2021evt52</v>
      </c>
      <c r="AI100" s="28">
        <f>IF(I26=4,F26,(IF(I27=4,F27,(IF(I28=4,F28,(IF(I29=4,F29,)))))))</f>
        <v>0</v>
      </c>
      <c r="AJ100" s="28">
        <f>IF(I26=4,G26,(IF(I27=4,G27,(IF(I28=4,G28,(IF(I29=4,G29,)))))))</f>
        <v>0</v>
      </c>
      <c r="AK100" s="28">
        <f>IF(I26=4,H26,(IF(I27=4,H27,(IF(I28=4,H28,(IF(I29=4,H29,)))))))</f>
        <v>0</v>
      </c>
      <c r="AL100" s="27">
        <v>81</v>
      </c>
      <c r="AM100" s="27">
        <f t="shared" si="17"/>
        <v>225</v>
      </c>
      <c r="AN100" s="29">
        <v>0</v>
      </c>
    </row>
    <row r="101" spans="1:40" ht="10" customHeight="1" x14ac:dyDescent="0.15">
      <c r="A101" s="1">
        <v>91</v>
      </c>
      <c r="B101" s="1" t="s">
        <v>184</v>
      </c>
      <c r="C101" s="33" t="s">
        <v>81</v>
      </c>
      <c r="D101" s="15">
        <v>12367</v>
      </c>
      <c r="AH101" s="26" t="str">
        <f t="shared" si="15"/>
        <v>2021evt52</v>
      </c>
      <c r="AI101" s="28">
        <f>IF(X21=4,U21,(IF(X22=4,U22,(IF(X23=4,U23,(IF(X24=4,U24,)))))))</f>
        <v>0</v>
      </c>
      <c r="AJ101" s="28">
        <f>IF(X21=4,V21,(IF(X22=4,V22,(IF(X23=4,V23,(IF(X24=4,V24,)))))))</f>
        <v>0</v>
      </c>
      <c r="AK101" s="28">
        <f>IF(X21=4,W21,(IF(X22=4,W22,(IF(X23=4,W23,(IF(X24=4,W24,)))))))</f>
        <v>0</v>
      </c>
      <c r="AL101" s="27">
        <v>81</v>
      </c>
      <c r="AM101" s="27">
        <f t="shared" si="17"/>
        <v>225</v>
      </c>
      <c r="AN101" s="29">
        <v>0</v>
      </c>
    </row>
    <row r="102" spans="1:40" ht="10" customHeight="1" x14ac:dyDescent="0.15">
      <c r="A102" s="1">
        <v>92</v>
      </c>
      <c r="B102" s="1" t="s">
        <v>185</v>
      </c>
      <c r="C102" s="33" t="s">
        <v>186</v>
      </c>
      <c r="D102" s="15">
        <v>12388</v>
      </c>
      <c r="AH102" s="26" t="str">
        <f t="shared" si="15"/>
        <v>2021evt52</v>
      </c>
      <c r="AI102" s="28">
        <f>IF(S21=4,P21,(IF(S22=4,P22,(IF(S23=4,P23,(IF(S24=4,P24,)))))))</f>
        <v>0</v>
      </c>
      <c r="AJ102" s="28">
        <f>IF(S21=4,Q21,(IF(S22=4,Q22,(IF(S23=4,Q23,(IF(S24=4,Q24,)))))))</f>
        <v>0</v>
      </c>
      <c r="AK102" s="28">
        <f>IF(S21=4,R21,(IF(S22=4,R22,(IF(S23=4,R23,(IF(S24=4,R24,)))))))</f>
        <v>0</v>
      </c>
      <c r="AL102" s="27">
        <v>81</v>
      </c>
      <c r="AM102" s="27">
        <f t="shared" si="17"/>
        <v>225</v>
      </c>
      <c r="AN102" s="29">
        <v>0</v>
      </c>
    </row>
    <row r="103" spans="1:40" ht="10" customHeight="1" x14ac:dyDescent="0.15">
      <c r="A103" s="1">
        <v>93</v>
      </c>
      <c r="B103" s="1" t="s">
        <v>187</v>
      </c>
      <c r="C103" s="33" t="s">
        <v>83</v>
      </c>
      <c r="D103" s="15">
        <v>13628</v>
      </c>
      <c r="AH103" s="26" t="str">
        <f t="shared" si="15"/>
        <v>2021evt52</v>
      </c>
      <c r="AI103" s="28">
        <f>IF(N21=4,K21,(IF(N22=4,K22,(IF(N23=4,K23,(IF(N24=4,K24,)))))))</f>
        <v>0</v>
      </c>
      <c r="AJ103" s="28">
        <f>IF(N21=4,L21,(IF(N22=4,L22,(IF(N23=4,L23,(IF(N24=4,L24,)))))))</f>
        <v>0</v>
      </c>
      <c r="AK103" s="28">
        <f>IF(N21=4,M21,(IF(N22=4,M22,(IF(N23=4,M23,(IF(N24=4,M24,)))))))</f>
        <v>0</v>
      </c>
      <c r="AL103" s="27">
        <v>81</v>
      </c>
      <c r="AM103" s="27">
        <f t="shared" si="17"/>
        <v>225</v>
      </c>
      <c r="AN103" s="29">
        <v>0</v>
      </c>
    </row>
    <row r="104" spans="1:40" ht="10" customHeight="1" x14ac:dyDescent="0.15">
      <c r="A104" s="1">
        <v>94</v>
      </c>
      <c r="B104" s="1" t="s">
        <v>188</v>
      </c>
      <c r="C104" s="33" t="s">
        <v>146</v>
      </c>
      <c r="D104" s="15">
        <v>9515</v>
      </c>
      <c r="AH104" s="26" t="str">
        <f t="shared" si="15"/>
        <v>2021evt52</v>
      </c>
      <c r="AI104" s="28">
        <f>IF(I21=4,F21,(IF(I22=4,F22,(IF(I23=4,F23,(IF(I24=4,F24,)))))))</f>
        <v>0</v>
      </c>
      <c r="AJ104" s="28">
        <f>IF(I21=4,G21,(IF(I22=4,G22,(IF(I23=4,G23,(IF(I24=4,G24,)))))))</f>
        <v>0</v>
      </c>
      <c r="AK104" s="28">
        <f>IF(I21=4,H21,(IF(I22=4,H22,(IF(I23=4,H23,(IF(I24=4,H24,)))))))</f>
        <v>0</v>
      </c>
      <c r="AL104" s="27">
        <v>81</v>
      </c>
      <c r="AM104" s="27">
        <f t="shared" si="17"/>
        <v>225</v>
      </c>
      <c r="AN104" s="29">
        <v>0</v>
      </c>
    </row>
    <row r="105" spans="1:40" ht="10" customHeight="1" x14ac:dyDescent="0.15">
      <c r="A105" s="1">
        <v>95</v>
      </c>
      <c r="B105" s="5" t="s">
        <v>189</v>
      </c>
      <c r="C105" s="33" t="s">
        <v>111</v>
      </c>
      <c r="D105" s="33">
        <v>14926</v>
      </c>
      <c r="AH105" s="26" t="str">
        <f t="shared" si="15"/>
        <v>2021evt52</v>
      </c>
      <c r="AI105" s="30">
        <f>IF(X14=3,U14,(IF(X15=3,U15,(IF(X16=3,U16,(IF(X17=3,U17,)))))))</f>
        <v>0</v>
      </c>
      <c r="AJ105" s="30">
        <f>IF(X14=3,V14,(IF(X15=3,V15,(IF(X16=3,V16,(IF(X17=3,V17,)))))))</f>
        <v>0</v>
      </c>
      <c r="AK105" s="30">
        <f>IF(X14=3,W14,(IF(X15=3,W15,(IF(X16=3,W16,(IF(X17=3,W17,)))))))</f>
        <v>0</v>
      </c>
      <c r="AL105" s="27">
        <v>97</v>
      </c>
      <c r="AM105" s="1">
        <f>$G$7</f>
        <v>100</v>
      </c>
      <c r="AN105" s="29">
        <v>0</v>
      </c>
    </row>
    <row r="106" spans="1:40" ht="10" customHeight="1" x14ac:dyDescent="0.15">
      <c r="A106" s="1">
        <v>96</v>
      </c>
      <c r="B106" s="1" t="s">
        <v>190</v>
      </c>
      <c r="C106" s="33" t="s">
        <v>83</v>
      </c>
      <c r="D106" s="33">
        <v>1925</v>
      </c>
      <c r="AH106" s="26" t="str">
        <f t="shared" si="15"/>
        <v>2021evt52</v>
      </c>
      <c r="AI106" s="30">
        <f>IF(S14=3,P14,(IF(S15=3,P15,(IF(S16=3,P16,(IF(S17=3,P17,)))))))</f>
        <v>0</v>
      </c>
      <c r="AJ106" s="30">
        <f>IF(S14=3,Q14,(IF(S15=3,Q15,(IF(S16=3,Q16,(IF(S17=3,Q17,)))))))</f>
        <v>0</v>
      </c>
      <c r="AK106" s="30">
        <f>IF(S14=3,R14,(IF(S15=3,R15,(IF(S16=3,R16,(IF(S17=3,R17,)))))))</f>
        <v>0</v>
      </c>
      <c r="AL106" s="27">
        <v>97</v>
      </c>
      <c r="AM106" s="1">
        <f t="shared" ref="AM106:AM112" si="18">$G$7</f>
        <v>100</v>
      </c>
      <c r="AN106" s="29">
        <v>0</v>
      </c>
    </row>
    <row r="107" spans="1:40" ht="10" customHeight="1" x14ac:dyDescent="0.15">
      <c r="A107" s="1">
        <v>97</v>
      </c>
      <c r="B107" s="1" t="s">
        <v>191</v>
      </c>
      <c r="C107" s="33" t="s">
        <v>162</v>
      </c>
      <c r="D107" s="15">
        <v>10192</v>
      </c>
      <c r="AH107" s="26" t="str">
        <f t="shared" si="15"/>
        <v>2021evt52</v>
      </c>
      <c r="AI107" s="30">
        <f>IF(N14=3,K14,(IF(N15=3,K15,(IF(N16=3,K16,(IF(N17=3,K17,)))))))</f>
        <v>0</v>
      </c>
      <c r="AJ107" s="30">
        <f>IF(N14=3,L14,(IF(N15=3,L15,(IF(N16=3,L16,(IF(N17=3,L17,)))))))</f>
        <v>0</v>
      </c>
      <c r="AK107" s="30">
        <f>IF(N14=3,M14,(IF(N15=3,M15,(IF(N16=3,M16,(IF(N17=3,M17,)))))))</f>
        <v>0</v>
      </c>
      <c r="AL107" s="27">
        <v>97</v>
      </c>
      <c r="AM107" s="1">
        <f t="shared" si="18"/>
        <v>100</v>
      </c>
      <c r="AN107" s="29">
        <v>0</v>
      </c>
    </row>
    <row r="108" spans="1:40" ht="10" customHeight="1" x14ac:dyDescent="0.15">
      <c r="A108" s="1">
        <v>98</v>
      </c>
      <c r="B108" s="1" t="s">
        <v>192</v>
      </c>
      <c r="C108" s="33" t="s">
        <v>83</v>
      </c>
      <c r="D108" s="33">
        <v>6444</v>
      </c>
      <c r="AH108" s="26" t="str">
        <f t="shared" si="15"/>
        <v>2021evt52</v>
      </c>
      <c r="AI108" s="30">
        <f>IF(I14=3,F14,(IF(I15=3,F15,(IF(I16=3,F16,(IF(I17=3,F17,)))))))</f>
        <v>0</v>
      </c>
      <c r="AJ108" s="30">
        <f>IF(I14=3,G14,(IF(I15=3,G15,(IF(I16=3,G16,(IF(I17=3,G17,)))))))</f>
        <v>0</v>
      </c>
      <c r="AK108" s="30">
        <f>IF(I14=3,H14,(IF(I15=3,H15,(IF(I16=3,H16,(IF(I17=3,H17,)))))))</f>
        <v>0</v>
      </c>
      <c r="AL108" s="27">
        <v>97</v>
      </c>
      <c r="AM108" s="1">
        <f t="shared" si="18"/>
        <v>100</v>
      </c>
      <c r="AN108" s="29">
        <v>0</v>
      </c>
    </row>
    <row r="109" spans="1:40" ht="10" customHeight="1" x14ac:dyDescent="0.15">
      <c r="A109" s="1">
        <v>99</v>
      </c>
      <c r="B109" s="1" t="s">
        <v>193</v>
      </c>
      <c r="C109" s="33" t="s">
        <v>111</v>
      </c>
      <c r="D109" s="33">
        <v>11544</v>
      </c>
      <c r="AH109" s="26" t="str">
        <f t="shared" si="15"/>
        <v>2021evt52</v>
      </c>
      <c r="AI109" s="30">
        <f>IF(X9=3,U9,(IF(X10=3,U10,(IF(X11=3,U11,(IF(X12=3,U12,)))))))</f>
        <v>0</v>
      </c>
      <c r="AJ109" s="30">
        <f>IF(X9=3,V9,(IF(X10=3,V10,(IF(X11=3,V11,(IF(X12=3,V12,)))))))</f>
        <v>0</v>
      </c>
      <c r="AK109" s="30">
        <f>IF(X9=3,W9,(IF(X10=3,W10,(IF(X11=3,W11,(IF(X12=3,W12,)))))))</f>
        <v>0</v>
      </c>
      <c r="AL109" s="27">
        <v>97</v>
      </c>
      <c r="AM109" s="1">
        <f t="shared" si="18"/>
        <v>100</v>
      </c>
      <c r="AN109" s="29">
        <v>0</v>
      </c>
    </row>
    <row r="110" spans="1:40" ht="10" customHeight="1" x14ac:dyDescent="0.15">
      <c r="A110" s="1">
        <v>100</v>
      </c>
      <c r="B110" s="1" t="s">
        <v>194</v>
      </c>
      <c r="C110" s="33" t="s">
        <v>97</v>
      </c>
      <c r="D110" s="15">
        <v>13764</v>
      </c>
      <c r="AH110" s="26" t="str">
        <f t="shared" si="15"/>
        <v>2021evt52</v>
      </c>
      <c r="AI110" s="30">
        <f>IF(S9=3,P9,(IF(S10=3,P10,(IF(S11=3,P11,(IF(S12=3,P12,)))))))</f>
        <v>0</v>
      </c>
      <c r="AJ110" s="30">
        <f>IF(S9=3,Q9,(IF(S10=3,Q10,(IF(S11=3,Q11,(IF(S12=3,Q12,)))))))</f>
        <v>0</v>
      </c>
      <c r="AK110" s="30">
        <f>IF(S9=3,R9,(IF(S10=3,R10,(IF(S11=3,R11,(IF(S12=3,R12,)))))))</f>
        <v>0</v>
      </c>
      <c r="AL110" s="27">
        <v>97</v>
      </c>
      <c r="AM110" s="1">
        <f t="shared" si="18"/>
        <v>100</v>
      </c>
      <c r="AN110" s="29">
        <v>0</v>
      </c>
    </row>
    <row r="111" spans="1:40" ht="10" customHeight="1" x14ac:dyDescent="0.15">
      <c r="A111" s="1">
        <v>101</v>
      </c>
      <c r="B111" s="1" t="s">
        <v>195</v>
      </c>
      <c r="C111" s="33" t="s">
        <v>196</v>
      </c>
      <c r="D111" s="15">
        <v>11314</v>
      </c>
      <c r="AH111" s="26" t="str">
        <f t="shared" si="15"/>
        <v>2021evt52</v>
      </c>
      <c r="AI111" s="30">
        <f>IF(N9=3,K9,(IF(N10=3,K10,(IF(N11=3,K11,(IF(N12=3,K12,)))))))</f>
        <v>0</v>
      </c>
      <c r="AJ111" s="30">
        <f>IF(N9=3,L9,(IF(N10=3,L10,(IF(N11=3,L11,(IF(N12=3,L12,)))))))</f>
        <v>0</v>
      </c>
      <c r="AK111" s="30">
        <f>IF(N9=3,M9,(IF(N10=3,M10,(IF(N11=3,M11,(IF(N12=3,M12,)))))))</f>
        <v>0</v>
      </c>
      <c r="AL111" s="27">
        <v>97</v>
      </c>
      <c r="AM111" s="1">
        <f t="shared" si="18"/>
        <v>100</v>
      </c>
      <c r="AN111" s="29">
        <v>0</v>
      </c>
    </row>
    <row r="112" spans="1:40" ht="10" customHeight="1" x14ac:dyDescent="0.15">
      <c r="A112" s="1">
        <v>102</v>
      </c>
      <c r="B112" s="1" t="s">
        <v>197</v>
      </c>
      <c r="C112" s="33" t="s">
        <v>97</v>
      </c>
      <c r="D112" s="15">
        <v>11794</v>
      </c>
      <c r="AH112" s="26" t="str">
        <f t="shared" si="15"/>
        <v>2021evt52</v>
      </c>
      <c r="AI112" s="30">
        <f>IF(I9=3,F9,(IF(I10=3,F10,(IF(I11=3,F11,(IF(I12=3,F12,)))))))</f>
        <v>0</v>
      </c>
      <c r="AJ112" s="30">
        <f>IF(I9=3,G9,(IF(I10=3,G10,(IF(I11=3,G11,(IF(I12=3,G12,)))))))</f>
        <v>0</v>
      </c>
      <c r="AK112" s="30">
        <f>IF(I9=3,H9,(IF(I10=3,H10,(IF(I11=3,H11,(IF(I12=3,H12,)))))))</f>
        <v>0</v>
      </c>
      <c r="AL112" s="27">
        <v>97</v>
      </c>
      <c r="AM112" s="1">
        <f t="shared" si="18"/>
        <v>100</v>
      </c>
      <c r="AN112" s="29">
        <v>0</v>
      </c>
    </row>
    <row r="113" spans="1:40" ht="10" customHeight="1" x14ac:dyDescent="0.15">
      <c r="A113" s="1">
        <v>103</v>
      </c>
      <c r="B113" s="1" t="s">
        <v>198</v>
      </c>
      <c r="C113" s="33" t="s">
        <v>81</v>
      </c>
      <c r="D113" s="15">
        <v>12454</v>
      </c>
      <c r="AH113" s="26" t="str">
        <f t="shared" si="15"/>
        <v>2021evt52</v>
      </c>
      <c r="AI113" s="28">
        <f>IF(X14=4,U14,(IF(X15=4,U15,(IF(X16=4,U16,(IF(X17=4,U17,)))))))</f>
        <v>0</v>
      </c>
      <c r="AJ113" s="28">
        <f>IF(X14=4,V14,(IF(X15=4,V15,(IF(X16=4,V16,(IF(X17=4,V17,)))))))</f>
        <v>0</v>
      </c>
      <c r="AK113" s="28">
        <f>IF(X14=4,W14,(IF(X15=4,W15,(IF(X16=4,W16,(IF(X17=4,W17,)))))))</f>
        <v>0</v>
      </c>
      <c r="AL113" s="27">
        <v>105</v>
      </c>
      <c r="AM113" s="27">
        <f>$Q$7</f>
        <v>70</v>
      </c>
      <c r="AN113" s="27">
        <v>0</v>
      </c>
    </row>
    <row r="114" spans="1:40" ht="10" customHeight="1" x14ac:dyDescent="0.15">
      <c r="A114" s="1">
        <v>104</v>
      </c>
      <c r="B114" s="1" t="s">
        <v>200</v>
      </c>
      <c r="C114" s="33" t="s">
        <v>83</v>
      </c>
      <c r="D114" s="33">
        <v>787</v>
      </c>
      <c r="AH114" s="26" t="str">
        <f t="shared" si="15"/>
        <v>2021evt52</v>
      </c>
      <c r="AI114" s="28">
        <f>IF(S14=4,P14,(IF(S15=4,P15,(IF(S16=4,P16,(IF(S17=4,P17,)))))))</f>
        <v>0</v>
      </c>
      <c r="AJ114" s="28">
        <f>IF(S14=4,Q14,(IF(S15=4,Q15,(IF(S16=4,Q16,(IF(S17=4,Q17,)))))))</f>
        <v>0</v>
      </c>
      <c r="AK114" s="28">
        <f>IF(S14=4,R14,(IF(S15=4,R15,(IF(S16=4,R16,(IF(S17=4,R17,)))))))</f>
        <v>0</v>
      </c>
      <c r="AL114" s="27">
        <v>105</v>
      </c>
      <c r="AM114" s="27">
        <f t="shared" ref="AM114:AM120" si="19">$Q$7</f>
        <v>70</v>
      </c>
      <c r="AN114" s="27">
        <v>0</v>
      </c>
    </row>
    <row r="115" spans="1:40" ht="10" customHeight="1" x14ac:dyDescent="0.15">
      <c r="A115" s="1">
        <v>105</v>
      </c>
      <c r="C115" s="33"/>
      <c r="D115" s="33"/>
      <c r="AH115" s="26" t="str">
        <f t="shared" si="15"/>
        <v>2021evt52</v>
      </c>
      <c r="AI115" s="28">
        <f>IF(N14=4,K14,(IF(N15=4,K15,(IF(N16=4,K16,(IF(N17=4,K17,)))))))</f>
        <v>0</v>
      </c>
      <c r="AJ115" s="28">
        <f>IF(N14=4,L14,(IF(N15=4,L15,(IF(N16=4,L16,(IF(N17=4,L17,)))))))</f>
        <v>0</v>
      </c>
      <c r="AK115" s="28">
        <f>IF(N14=4,M14,(IF(N15=4,M15,(IF(N16=4,M16,(IF(N17=4,M17,)))))))</f>
        <v>0</v>
      </c>
      <c r="AL115" s="27">
        <v>105</v>
      </c>
      <c r="AM115" s="27">
        <f t="shared" si="19"/>
        <v>70</v>
      </c>
      <c r="AN115" s="27">
        <v>0</v>
      </c>
    </row>
    <row r="116" spans="1:40" ht="10" customHeight="1" x14ac:dyDescent="0.15">
      <c r="A116" s="1">
        <v>106</v>
      </c>
      <c r="B116" s="5" t="s">
        <v>201</v>
      </c>
      <c r="C116" s="33" t="s">
        <v>162</v>
      </c>
      <c r="D116" s="33">
        <v>14897</v>
      </c>
      <c r="AH116" s="26" t="str">
        <f t="shared" si="15"/>
        <v>2021evt52</v>
      </c>
      <c r="AI116" s="28">
        <f>IF(I14=4,F14,(IF(I15=4,F15,(IF(I16=4,F16,(IF(I17=4,F17,)))))))</f>
        <v>0</v>
      </c>
      <c r="AJ116" s="28">
        <f>IF(I14=4,G14,(IF(I15=4,G15,(IF(I16=4,G16,(IF(I17=4,G17,)))))))</f>
        <v>0</v>
      </c>
      <c r="AK116" s="28">
        <f>IF(I14=4,H14,(IF(I15=4,H15,(IF(I16=4,H16,(IF(I17=4,H17,)))))))</f>
        <v>0</v>
      </c>
      <c r="AL116" s="27">
        <v>105</v>
      </c>
      <c r="AM116" s="27">
        <f t="shared" si="19"/>
        <v>70</v>
      </c>
      <c r="AN116" s="27">
        <v>0</v>
      </c>
    </row>
    <row r="117" spans="1:40" ht="10" customHeight="1" x14ac:dyDescent="0.15">
      <c r="A117" s="1">
        <v>107</v>
      </c>
      <c r="B117" s="1" t="s">
        <v>202</v>
      </c>
      <c r="C117" s="33" t="s">
        <v>97</v>
      </c>
      <c r="D117" s="15">
        <v>12774</v>
      </c>
      <c r="AH117" s="26" t="str">
        <f t="shared" si="15"/>
        <v>2021evt52</v>
      </c>
      <c r="AI117" s="28">
        <f>IF(X9=4,U9,(IF(X10=4,U10,(IF(X11=4,U11,(IF(X12=4,U12,)))))))</f>
        <v>0</v>
      </c>
      <c r="AJ117" s="28">
        <f>IF(X9=4,V9,(IF(X10=4,V10,(IF(X11=4,V11,(IF(X12=4,V12,)))))))</f>
        <v>0</v>
      </c>
      <c r="AK117" s="28">
        <f>IF(X9=4,W9,(IF(X10=4,W10,(IF(X11=4,W11,(IF(X12=4,W12,)))))))</f>
        <v>0</v>
      </c>
      <c r="AL117" s="27">
        <v>105</v>
      </c>
      <c r="AM117" s="27">
        <f t="shared" si="19"/>
        <v>70</v>
      </c>
      <c r="AN117" s="27">
        <v>0</v>
      </c>
    </row>
    <row r="118" spans="1:40" ht="10" customHeight="1" x14ac:dyDescent="0.15">
      <c r="A118" s="1">
        <v>108</v>
      </c>
      <c r="B118" s="1" t="s">
        <v>203</v>
      </c>
      <c r="C118" s="33" t="s">
        <v>83</v>
      </c>
      <c r="D118" s="15">
        <v>13248</v>
      </c>
      <c r="AH118" s="26" t="str">
        <f t="shared" si="15"/>
        <v>2021evt52</v>
      </c>
      <c r="AI118" s="28">
        <f>IF(S9=4,P9,(IF(S10=4,P10,(IF(S11=4,P11,(IF(S12=4,P12,)))))))</f>
        <v>0</v>
      </c>
      <c r="AJ118" s="28">
        <f>IF(S9=4,Q9,(IF(S10=4,Q10,(IF(S11=4,Q11,(IF(S12=4,Q12,)))))))</f>
        <v>0</v>
      </c>
      <c r="AK118" s="28">
        <f>IF(S9=4,R9,(IF(S10=4,R10,(IF(S11=4,R11,(IF(S12=4,R12,)))))))</f>
        <v>0</v>
      </c>
      <c r="AL118" s="27">
        <v>105</v>
      </c>
      <c r="AM118" s="27">
        <f t="shared" si="19"/>
        <v>70</v>
      </c>
      <c r="AN118" s="27">
        <v>0</v>
      </c>
    </row>
    <row r="119" spans="1:40" ht="10" customHeight="1" x14ac:dyDescent="0.15">
      <c r="A119" s="1">
        <v>109</v>
      </c>
      <c r="B119" s="38"/>
      <c r="C119" s="39"/>
      <c r="D119" s="39"/>
      <c r="AH119" s="26" t="str">
        <f t="shared" si="15"/>
        <v>2021evt52</v>
      </c>
      <c r="AI119" s="28">
        <f>IF(N9=4,K9,(IF(N10=4,K10,(IF(N11=4,K11,(IF(N12=4,K12,)))))))</f>
        <v>0</v>
      </c>
      <c r="AJ119" s="28">
        <f>IF(N9=4,L9,(IF(N10=4,L10,(IF(N11=4,L11,(IF(N12=4,L12,)))))))</f>
        <v>0</v>
      </c>
      <c r="AK119" s="28">
        <f>IF(N9=4,M9,(IF(N10=4,M10,(IF(N11=4,M11,(IF(N12=4,M12,)))))))</f>
        <v>0</v>
      </c>
      <c r="AL119" s="27">
        <v>105</v>
      </c>
      <c r="AM119" s="27">
        <f t="shared" si="19"/>
        <v>70</v>
      </c>
      <c r="AN119" s="27">
        <v>0</v>
      </c>
    </row>
    <row r="120" spans="1:40" ht="10" customHeight="1" x14ac:dyDescent="0.15">
      <c r="A120" s="1">
        <v>110</v>
      </c>
      <c r="B120" s="5" t="s">
        <v>205</v>
      </c>
      <c r="C120" s="33" t="s">
        <v>139</v>
      </c>
      <c r="D120" s="33">
        <v>14754</v>
      </c>
      <c r="AH120" s="26" t="str">
        <f t="shared" si="15"/>
        <v>2021evt52</v>
      </c>
      <c r="AI120" s="28">
        <f>IF(I9=4,F9,(IF(I10=4,F10,(IF(I11=4,F11,(IF(I12=4,F12,)))))))</f>
        <v>0</v>
      </c>
      <c r="AJ120" s="28">
        <f>IF(I9=4,G9,(IF(I10=4,G10,(IF(I11=4,G11,(IF(I12=4,G12,)))))))</f>
        <v>0</v>
      </c>
      <c r="AK120" s="28">
        <f>IF(I9=4,H9,(IF(I10=4,H10,(IF(I11=4,H11,(IF(I12=4,H12,)))))))</f>
        <v>0</v>
      </c>
      <c r="AL120" s="27">
        <v>105</v>
      </c>
      <c r="AM120" s="27">
        <f t="shared" si="19"/>
        <v>70</v>
      </c>
      <c r="AN120" s="27">
        <v>0</v>
      </c>
    </row>
    <row r="121" spans="1:40" ht="10" customHeight="1" x14ac:dyDescent="0.15">
      <c r="A121" s="1">
        <v>111</v>
      </c>
      <c r="B121" s="1" t="s">
        <v>206</v>
      </c>
      <c r="C121" s="33" t="s">
        <v>119</v>
      </c>
      <c r="D121" s="15">
        <v>11965</v>
      </c>
    </row>
    <row r="122" spans="1:40" ht="10" customHeight="1" x14ac:dyDescent="0.15">
      <c r="A122" s="1">
        <v>112</v>
      </c>
      <c r="C122" s="31"/>
      <c r="D122" s="15"/>
    </row>
    <row r="123" spans="1:40" ht="10" customHeight="1" x14ac:dyDescent="0.15">
      <c r="C123" s="31"/>
      <c r="D123" s="31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77" orientation="portrait" horizontalDpi="360" verticalDpi="360" r:id="rId1"/>
  <headerFooter alignWithMargins="0"/>
  <rowBreaks count="1" manualBreakCount="1">
    <brk id="58" min="4" max="23" man="1"/>
  </rowBreaks>
  <colBreaks count="1" manualBreakCount="1">
    <brk id="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Men1-4Star112Format8mxm</vt:lpstr>
      <vt:lpstr>'Men1-4Star112Format8mxm'!Print_Area</vt:lpstr>
      <vt:lpstr>'Men1-4Star112Format8mxm'!Print_Titles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Hunt</dc:creator>
  <cp:lastModifiedBy>Nicolas Leroy</cp:lastModifiedBy>
  <cp:lastPrinted>2021-10-29T16:36:55Z</cp:lastPrinted>
  <dcterms:created xsi:type="dcterms:W3CDTF">1998-02-09T08:27:48Z</dcterms:created>
  <dcterms:modified xsi:type="dcterms:W3CDTF">2021-10-31T13:40:01Z</dcterms:modified>
</cp:coreProperties>
</file>